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POLLO\fin_\1FINANCIAL PLANNING AND POLICY\DCPP\DC - Estimates\. Tools\"/>
    </mc:Choice>
  </mc:AlternateContent>
  <xr:revisionPtr revIDLastSave="0" documentId="13_ncr:201_{158BCCFD-93BA-4E64-A8E0-977B79D231D4}" xr6:coauthVersionLast="47" xr6:coauthVersionMax="47" xr10:uidLastSave="{00000000-0000-0000-0000-000000000000}"/>
  <workbookProtection workbookAlgorithmName="SHA-512" workbookHashValue="09Q7EE/Jl+tQDEFa9/E9fKim+f4u+HGSifr/K13XPfpNaAKiZsuAafB5Iw3cHJvLD9t504kjKf69SMcSk4uXKA==" workbookSaltValue="VIVF9l2bC2CnnVnq6+xY7Q==" workbookSpinCount="100000" lockStructure="1"/>
  <bookViews>
    <workbookView xWindow="-110" yWindow="-110" windowWidth="19420" windowHeight="10420" firstSheet="4" activeTab="4" xr2:uid="{BB007178-B9FA-4383-89F1-C00A4C7D7005}"/>
  </bookViews>
  <sheets>
    <sheet name="(H) Navigation" sheetId="4" state="hidden" r:id="rId1"/>
    <sheet name="(H) Letter" sheetId="3" state="hidden" r:id="rId2"/>
    <sheet name="(H) Rates" sheetId="6" state="hidden" r:id="rId3"/>
    <sheet name="Estimate Tool" sheetId="5" state="hidden" r:id="rId4"/>
    <sheet name="Interest - Through 31-Oct-2023" sheetId="14" r:id="rId5"/>
    <sheet name="(H) BoC Interest" sheetId="15" state="hidden" r:id="rId6"/>
    <sheet name="Interest - 01-Nov-2023 Onwards" sheetId="16" r:id="rId7"/>
    <sheet name="(H) GM Approval" sheetId="19" state="hidden" r:id="rId8"/>
    <sheet name="(H) 26.3 Max Rates" sheetId="17" state="hidden" r:id="rId9"/>
    <sheet name="2-Step Intensification" sheetId="11" state="hidden" r:id="rId10"/>
    <sheet name="Intensification Usage" sheetId="12" state="hidden" r:id="rId11"/>
  </sheets>
  <externalReferences>
    <externalReference r:id="rId12"/>
    <externalReference r:id="rId13"/>
    <externalReference r:id="rId14"/>
    <externalReference r:id="rId15"/>
  </externalReferences>
  <definedNames>
    <definedName name="_xlnm._FilterDatabase" localSheetId="3" hidden="1">'Estimate Tool'!$A$111:$C$153</definedName>
    <definedName name="_xlnm._FilterDatabase" localSheetId="6" hidden="1">'Interest - 01-Nov-2023 Onwards'!$A$31:$H$51</definedName>
    <definedName name="CitySelection">[1]!City[City]</definedName>
    <definedName name="Disc_Exempt" localSheetId="6">[2]!Table4[[#All],[Manual Discretionary Exemptions]]</definedName>
    <definedName name="Disc_Exempt">[3]!Table4[[#All],[Manual Discretionary Exemptions]]</definedName>
    <definedName name="Disc_List" localSheetId="6">[2]!Table4[Manual Discretionary Exemptions]</definedName>
    <definedName name="Disc_List">[3]!Table4[Manual Discretionary Exemptions]</definedName>
    <definedName name="Estimate_Prepared_By">'(H) Navigation'!$E$5:$E$7</definedName>
    <definedName name="Exemption_Rates" localSheetId="6">[2]!Table4[#All]</definedName>
    <definedName name="Exemption_Rates">[3]!Table4[#All]</definedName>
    <definedName name="Exemption_Type" localSheetId="6">[2]!Table4[[#All],[Type]]</definedName>
    <definedName name="Exemption_Type">[3]!Table4[[#All],[Type]]</definedName>
    <definedName name="Former_Municipality" localSheetId="7">'[4](H) Navigation'!$I$15:$I$20</definedName>
    <definedName name="Former_Municipality">'(H) Navigation'!$I$15:$I$20</definedName>
    <definedName name="Location" localSheetId="6">[2]!Table3[Location]</definedName>
    <definedName name="Location">[3]!Table3[Location]</definedName>
    <definedName name="Manual_Exemptions" localSheetId="6">[2]!Table4[[#All],[Manual Discretionary Exemptions]]</definedName>
    <definedName name="Manual_Exemptions">[3]!Table4[[#All],[Manual Discretionary Exemptions]]</definedName>
    <definedName name="Pamphlet_Rates_Applied">'(H) Navigation'!$C$5:$C$9</definedName>
    <definedName name="_xlnm.Print_Area" localSheetId="3">'Estimate Tool'!$A$1:$M$182</definedName>
    <definedName name="_xlnm.Print_Area" localSheetId="6">'Interest - 01-Nov-2023 Onwards'!$A$1:$H$56</definedName>
    <definedName name="_xlnm.Print_Area" localSheetId="4">'Interest - Through 31-Oct-2023'!$A$1:$D$34</definedName>
    <definedName name="Stat_Exempt" localSheetId="6">[2]!Table1[Statutory Exemptions]</definedName>
    <definedName name="Stat_Exempt">[3]!Table1[Statutory Exemptions]</definedName>
    <definedName name="Type" localSheetId="6">[2]!Table2[Type]</definedName>
    <definedName name="Type">[3]!Table2[Type]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8" i="5" l="1"/>
  <c r="D148" i="5" s="1"/>
  <c r="L10" i="5"/>
  <c r="F148" i="5" l="1"/>
  <c r="L148" i="5"/>
  <c r="G29" i="5"/>
  <c r="G26" i="5"/>
  <c r="E143" i="5" l="1"/>
  <c r="G143" i="5"/>
  <c r="G142" i="5"/>
  <c r="M137" i="5"/>
  <c r="E137" i="5"/>
  <c r="A137" i="5"/>
  <c r="A155" i="5" l="1"/>
  <c r="A154" i="5"/>
  <c r="L154" i="5" s="1"/>
  <c r="A157" i="5"/>
  <c r="A156" i="5"/>
  <c r="L157" i="5" s="1"/>
  <c r="L155" i="5" l="1"/>
  <c r="D154" i="5"/>
  <c r="D155" i="5"/>
  <c r="D156" i="5"/>
  <c r="D157" i="5"/>
  <c r="L156" i="5"/>
  <c r="A130" i="5"/>
  <c r="M133" i="5"/>
  <c r="E133" i="5"/>
  <c r="A133" i="5"/>
  <c r="A144" i="5"/>
  <c r="A143" i="5"/>
  <c r="A134" i="5"/>
  <c r="D134" i="5" s="1"/>
  <c r="A141" i="5"/>
  <c r="A142" i="5"/>
  <c r="M139" i="5"/>
  <c r="A138" i="5" l="1"/>
  <c r="D138" i="5" s="1"/>
  <c r="A132" i="5"/>
  <c r="D132" i="5" s="1"/>
  <c r="E138" i="5" l="1"/>
  <c r="E139" i="5"/>
  <c r="L132" i="5"/>
  <c r="M132" i="5" s="1"/>
  <c r="F132" i="5"/>
  <c r="F19" i="16"/>
  <c r="F18" i="16"/>
  <c r="F17" i="16"/>
  <c r="A33" i="16" l="1"/>
  <c r="A34" i="16"/>
  <c r="A35" i="16"/>
  <c r="A36" i="16"/>
  <c r="A37" i="16"/>
  <c r="A38" i="16"/>
  <c r="A39" i="16"/>
  <c r="A40" i="16"/>
  <c r="A41" i="16"/>
  <c r="A42" i="16"/>
  <c r="A43" i="16"/>
  <c r="A44" i="16"/>
  <c r="A45" i="16"/>
  <c r="A46" i="16"/>
  <c r="A47" i="16"/>
  <c r="A48" i="16"/>
  <c r="A49" i="16"/>
  <c r="A50" i="16"/>
  <c r="A51" i="16"/>
  <c r="A32" i="16"/>
  <c r="D19" i="14"/>
  <c r="H19" i="16"/>
  <c r="B38" i="16" l="1"/>
  <c r="B37" i="16"/>
  <c r="B47" i="16"/>
  <c r="B46" i="16"/>
  <c r="B45" i="16"/>
  <c r="B44" i="16"/>
  <c r="B35" i="16"/>
  <c r="B50" i="16"/>
  <c r="B42" i="16"/>
  <c r="B34" i="16"/>
  <c r="B39" i="16"/>
  <c r="B36" i="16"/>
  <c r="B43" i="16"/>
  <c r="B49" i="16"/>
  <c r="B41" i="16"/>
  <c r="B33" i="16"/>
  <c r="B48" i="16"/>
  <c r="B40" i="16"/>
  <c r="B32" i="16"/>
  <c r="G17" i="16"/>
  <c r="H17" i="16"/>
  <c r="G18" i="16"/>
  <c r="H18" i="16"/>
  <c r="G19" i="16"/>
  <c r="C19" i="14"/>
  <c r="D18" i="14"/>
  <c r="C18" i="14"/>
  <c r="D17" i="14"/>
  <c r="C17" i="14"/>
  <c r="L8" i="5"/>
  <c r="E28" i="5"/>
  <c r="E27" i="5"/>
  <c r="E26" i="5"/>
  <c r="G26" i="17"/>
  <c r="K27" i="17" s="1"/>
  <c r="L27" i="17" s="1"/>
  <c r="P27" i="17" s="1"/>
  <c r="G25" i="17"/>
  <c r="K26" i="17" s="1"/>
  <c r="L26" i="17" s="1"/>
  <c r="P26" i="17" s="1"/>
  <c r="G24" i="17"/>
  <c r="K25" i="17" s="1"/>
  <c r="L25" i="17" s="1"/>
  <c r="P25" i="17" s="1"/>
  <c r="G23" i="17"/>
  <c r="K24" i="17" s="1"/>
  <c r="L24" i="17" s="1"/>
  <c r="P24" i="17" s="1"/>
  <c r="G22" i="17"/>
  <c r="K23" i="17" s="1"/>
  <c r="L23" i="17" s="1"/>
  <c r="P23" i="17" s="1"/>
  <c r="G21" i="17"/>
  <c r="K22" i="17" s="1"/>
  <c r="L22" i="17" s="1"/>
  <c r="P22" i="17" s="1"/>
  <c r="G20" i="17"/>
  <c r="K21" i="17" s="1"/>
  <c r="L21" i="17" s="1"/>
  <c r="P21" i="17" s="1"/>
  <c r="G19" i="17"/>
  <c r="K20" i="17" s="1"/>
  <c r="L20" i="17" s="1"/>
  <c r="P20" i="17" s="1"/>
  <c r="G18" i="17"/>
  <c r="K19" i="17" s="1"/>
  <c r="L19" i="17" s="1"/>
  <c r="P19" i="17" s="1"/>
  <c r="G17" i="17"/>
  <c r="K18" i="17" s="1"/>
  <c r="L18" i="17" s="1"/>
  <c r="P18" i="17" s="1"/>
  <c r="G16" i="17"/>
  <c r="K17" i="17" s="1"/>
  <c r="L17" i="17" s="1"/>
  <c r="P17" i="17" s="1"/>
  <c r="G15" i="17"/>
  <c r="K16" i="17" s="1"/>
  <c r="L16" i="17" s="1"/>
  <c r="P16" i="17" s="1"/>
  <c r="G14" i="17"/>
  <c r="K15" i="17" s="1"/>
  <c r="L15" i="17" s="1"/>
  <c r="P15" i="17" s="1"/>
  <c r="G13" i="17"/>
  <c r="K14" i="17" s="1"/>
  <c r="L14" i="17" s="1"/>
  <c r="P14" i="17" s="1"/>
  <c r="G12" i="17"/>
  <c r="K13" i="17" s="1"/>
  <c r="L13" i="17" s="1"/>
  <c r="P13" i="17" s="1"/>
  <c r="G11" i="17"/>
  <c r="K12" i="17" s="1"/>
  <c r="L12" i="17" s="1"/>
  <c r="P12" i="17" s="1"/>
  <c r="G10" i="17"/>
  <c r="K11" i="17" s="1"/>
  <c r="L11" i="17" s="1"/>
  <c r="P11" i="17" s="1"/>
  <c r="G9" i="17"/>
  <c r="K10" i="17" s="1"/>
  <c r="L10" i="17" s="1"/>
  <c r="P10" i="17" s="1"/>
  <c r="G8" i="17"/>
  <c r="K9" i="17" s="1"/>
  <c r="L9" i="17" s="1"/>
  <c r="P9" i="17" s="1"/>
  <c r="H5" i="16"/>
  <c r="D5" i="14"/>
  <c r="H23" i="16" l="1" a="1"/>
  <c r="H23" i="16" s="1"/>
  <c r="G171" i="5"/>
  <c r="G167" i="5"/>
  <c r="G165" i="5"/>
  <c r="E41" i="16"/>
  <c r="E45" i="16"/>
  <c r="E37" i="16"/>
  <c r="E34" i="16"/>
  <c r="E50" i="16"/>
  <c r="E47" i="16"/>
  <c r="E33" i="16"/>
  <c r="E51" i="16"/>
  <c r="E42" i="16"/>
  <c r="E40" i="16"/>
  <c r="E36" i="16"/>
  <c r="E48" i="16"/>
  <c r="E49" i="16"/>
  <c r="E38" i="16"/>
  <c r="E44" i="16"/>
  <c r="E43" i="16"/>
  <c r="E46" i="16"/>
  <c r="E39" i="16"/>
  <c r="E35" i="16"/>
  <c r="H21" i="16"/>
  <c r="H22" i="16"/>
  <c r="H24" i="16"/>
  <c r="D24" i="14"/>
  <c r="D21" i="14"/>
  <c r="D22" i="14" s="1"/>
  <c r="D23" i="14" s="1"/>
  <c r="K8" i="17"/>
  <c r="L8" i="17" s="1"/>
  <c r="C40" i="16" l="1"/>
  <c r="D40" i="16" s="1"/>
  <c r="P8" i="17"/>
  <c r="E32" i="16"/>
  <c r="C32" i="16"/>
  <c r="D32" i="16" s="1"/>
  <c r="C38" i="16"/>
  <c r="D38" i="16" s="1"/>
  <c r="C36" i="16"/>
  <c r="D36" i="16" s="1"/>
  <c r="C42" i="16"/>
  <c r="D42" i="16" s="1"/>
  <c r="G42" i="16" s="1"/>
  <c r="C37" i="16"/>
  <c r="D37" i="16" s="1"/>
  <c r="C46" i="16"/>
  <c r="D46" i="16" s="1"/>
  <c r="C49" i="16"/>
  <c r="D49" i="16" s="1"/>
  <c r="C35" i="16"/>
  <c r="D35" i="16" s="1"/>
  <c r="C34" i="16"/>
  <c r="D34" i="16" s="1"/>
  <c r="C45" i="16"/>
  <c r="D45" i="16" s="1"/>
  <c r="C33" i="16"/>
  <c r="D33" i="16" s="1"/>
  <c r="C44" i="16"/>
  <c r="F44" i="16" s="1"/>
  <c r="C51" i="16"/>
  <c r="F51" i="16" s="1"/>
  <c r="C39" i="16"/>
  <c r="D39" i="16" s="1"/>
  <c r="C48" i="16"/>
  <c r="F48" i="16" s="1"/>
  <c r="C47" i="16"/>
  <c r="H47" i="16" s="1"/>
  <c r="C50" i="16"/>
  <c r="H50" i="16" s="1"/>
  <c r="C43" i="16"/>
  <c r="G43" i="16" s="1"/>
  <c r="C41" i="16"/>
  <c r="D41" i="16" s="1"/>
  <c r="F41" i="16" s="1"/>
  <c r="D25" i="14"/>
  <c r="D51" i="16" l="1"/>
  <c r="F47" i="16"/>
  <c r="D47" i="16"/>
  <c r="H48" i="16"/>
  <c r="D48" i="16"/>
  <c r="F49" i="16"/>
  <c r="G50" i="16"/>
  <c r="H49" i="16"/>
  <c r="F50" i="16"/>
  <c r="G49" i="16"/>
  <c r="D50" i="16"/>
  <c r="G48" i="16"/>
  <c r="F43" i="16"/>
  <c r="H45" i="16"/>
  <c r="D43" i="16"/>
  <c r="G47" i="16"/>
  <c r="D44" i="16"/>
  <c r="G46" i="16"/>
  <c r="H46" i="16"/>
  <c r="F46" i="16"/>
  <c r="H51" i="16"/>
  <c r="H44" i="16"/>
  <c r="G45" i="16"/>
  <c r="F45" i="16"/>
  <c r="H43" i="16"/>
  <c r="G51" i="16"/>
  <c r="G44" i="16"/>
  <c r="F42" i="16"/>
  <c r="H41" i="16"/>
  <c r="G41" i="16"/>
  <c r="H42" i="16"/>
  <c r="A125" i="5" l="1"/>
  <c r="C94" i="5" l="1"/>
  <c r="C73" i="5"/>
  <c r="A152" i="5" l="1"/>
  <c r="A151" i="5"/>
  <c r="D151" i="5" s="1"/>
  <c r="A150" i="5"/>
  <c r="F151" i="5" l="1"/>
  <c r="L151" i="5"/>
  <c r="F152" i="5"/>
  <c r="L152" i="5"/>
  <c r="F150" i="5"/>
  <c r="L150" i="5"/>
  <c r="D152" i="5"/>
  <c r="D150" i="5"/>
  <c r="A139" i="5"/>
  <c r="A147" i="5"/>
  <c r="A149" i="5"/>
  <c r="C13" i="5" l="1"/>
  <c r="A153" i="5" l="1"/>
  <c r="L153" i="5" s="1"/>
  <c r="D153" i="5" l="1"/>
  <c r="F153" i="5"/>
  <c r="L147" i="5" l="1"/>
  <c r="M147" i="5" s="1"/>
  <c r="F147" i="5" l="1"/>
  <c r="G147" i="5" s="1"/>
  <c r="D147" i="5"/>
  <c r="E147" i="5" s="1"/>
  <c r="I34" i="11"/>
  <c r="I33" i="11"/>
  <c r="I28" i="11"/>
  <c r="I26" i="11"/>
  <c r="I18" i="11"/>
  <c r="I17" i="11"/>
  <c r="I16" i="11"/>
  <c r="I12" i="11"/>
  <c r="I11" i="11"/>
  <c r="I10" i="11"/>
  <c r="I13" i="11" l="1"/>
  <c r="I29" i="11"/>
  <c r="I19" i="11"/>
  <c r="I21" i="11" l="1"/>
  <c r="G41" i="11" s="1"/>
  <c r="G42" i="11"/>
  <c r="I32" i="11"/>
  <c r="I35" i="11" s="1"/>
  <c r="I37" i="11" s="1"/>
  <c r="G40" i="11" s="1"/>
  <c r="M136" i="5"/>
  <c r="I136" i="5"/>
  <c r="K136" i="5"/>
  <c r="E34" i="11" l="1"/>
  <c r="E33" i="11"/>
  <c r="E28" i="11"/>
  <c r="E26" i="11"/>
  <c r="E18" i="11"/>
  <c r="E17" i="11"/>
  <c r="E16" i="11"/>
  <c r="E12" i="11"/>
  <c r="E11" i="11"/>
  <c r="E10" i="11"/>
  <c r="E19" i="11" l="1"/>
  <c r="C42" i="11" s="1"/>
  <c r="E29" i="11"/>
  <c r="E13" i="11"/>
  <c r="E21" i="11" s="1"/>
  <c r="E32" i="11" s="1"/>
  <c r="E35" i="11" s="1"/>
  <c r="H124" i="5"/>
  <c r="A124" i="5"/>
  <c r="E37" i="11" l="1"/>
  <c r="C40" i="11" s="1"/>
  <c r="C41" i="11"/>
  <c r="E8" i="5"/>
  <c r="A136" i="5" l="1"/>
  <c r="C145" i="5" l="1"/>
  <c r="C146" i="5"/>
  <c r="D146" i="5" l="1"/>
  <c r="D145" i="5"/>
  <c r="L146" i="5"/>
  <c r="L145" i="5"/>
  <c r="J21" i="5"/>
  <c r="Q3" i="5" l="1"/>
  <c r="A122" i="5" l="1"/>
  <c r="F134" i="5"/>
  <c r="L121" i="5"/>
  <c r="L130" i="5" l="1"/>
  <c r="A129" i="5"/>
  <c r="A128" i="5"/>
  <c r="A127" i="5"/>
  <c r="J127" i="5" s="1"/>
  <c r="A126" i="5"/>
  <c r="H126" i="5" s="1"/>
  <c r="J129" i="5" l="1"/>
  <c r="H129" i="5"/>
  <c r="H128" i="5"/>
  <c r="J128" i="5"/>
  <c r="H127" i="5"/>
  <c r="J126" i="5"/>
  <c r="D130" i="5"/>
  <c r="F130" i="5"/>
  <c r="H130" i="5"/>
  <c r="J130" i="5"/>
  <c r="A23" i="3"/>
  <c r="A22" i="3"/>
  <c r="A8" i="3" l="1"/>
  <c r="B16" i="3"/>
  <c r="B15" i="3"/>
  <c r="B14" i="3"/>
  <c r="A131" i="5" l="1"/>
  <c r="L131" i="5" s="1"/>
  <c r="H131" i="5" l="1"/>
  <c r="J131" i="5"/>
  <c r="D131" i="5"/>
  <c r="F131" i="5"/>
  <c r="A140" i="5" l="1"/>
  <c r="D140" i="5" s="1"/>
  <c r="E140" i="5" s="1"/>
  <c r="A135" i="5"/>
  <c r="D135" i="5" s="1"/>
  <c r="E136" i="5" s="1"/>
  <c r="A123" i="5" l="1"/>
  <c r="F121" i="5"/>
  <c r="L122" i="5" l="1"/>
  <c r="F122" i="5"/>
  <c r="D122" i="5"/>
  <c r="A120" i="5" l="1"/>
  <c r="D120" i="5" s="1"/>
  <c r="A121" i="5"/>
  <c r="H121" i="5" s="1"/>
  <c r="I121" i="5" s="1"/>
  <c r="A119" i="5"/>
  <c r="L119" i="5" s="1"/>
  <c r="A118" i="5"/>
  <c r="J118" i="5" s="1"/>
  <c r="A114" i="5"/>
  <c r="A117" i="5"/>
  <c r="A116" i="5"/>
  <c r="F116" i="5" s="1"/>
  <c r="A115" i="5"/>
  <c r="L115" i="5" s="1"/>
  <c r="A113" i="5"/>
  <c r="D113" i="5" s="1"/>
  <c r="A112" i="5"/>
  <c r="H112" i="5" s="1"/>
  <c r="H119" i="5" l="1"/>
  <c r="G120" i="5"/>
  <c r="F120" i="5"/>
  <c r="L120" i="5"/>
  <c r="M120" i="5" s="1"/>
  <c r="H120" i="5"/>
  <c r="J120" i="5"/>
  <c r="J121" i="5"/>
  <c r="K121" i="5" s="1"/>
  <c r="H118" i="5"/>
  <c r="J119" i="5"/>
  <c r="L118" i="5"/>
  <c r="D115" i="5"/>
  <c r="H116" i="5"/>
  <c r="D118" i="5"/>
  <c r="F118" i="5"/>
  <c r="L114" i="5"/>
  <c r="J116" i="5"/>
  <c r="J113" i="5"/>
  <c r="F115" i="5"/>
  <c r="L116" i="5"/>
  <c r="H115" i="5"/>
  <c r="D114" i="5"/>
  <c r="J115" i="5"/>
  <c r="F114" i="5"/>
  <c r="H117" i="5"/>
  <c r="D116" i="5"/>
  <c r="J117" i="5"/>
  <c r="J112" i="5"/>
  <c r="F113" i="5"/>
  <c r="H113" i="5"/>
  <c r="L113" i="5"/>
  <c r="I68" i="6"/>
  <c r="I69" i="6" s="1"/>
  <c r="H68" i="6"/>
  <c r="H69" i="6" s="1"/>
  <c r="G68" i="6"/>
  <c r="G69" i="6" s="1"/>
  <c r="F68" i="6"/>
  <c r="F69" i="6" s="1"/>
  <c r="E68" i="6"/>
  <c r="E69" i="6" s="1"/>
  <c r="D68" i="6"/>
  <c r="D69" i="6" s="1"/>
  <c r="I54" i="6"/>
  <c r="I55" i="6" s="1"/>
  <c r="I61" i="6"/>
  <c r="I62" i="6" s="1"/>
  <c r="I63" i="6" s="1"/>
  <c r="H61" i="6"/>
  <c r="H62" i="6" s="1"/>
  <c r="G61" i="6"/>
  <c r="G62" i="6" s="1"/>
  <c r="F61" i="6"/>
  <c r="F62" i="6" s="1"/>
  <c r="E61" i="6"/>
  <c r="E62" i="6" s="1"/>
  <c r="D61" i="6"/>
  <c r="D62" i="6" s="1"/>
  <c r="H54" i="6"/>
  <c r="H55" i="6" s="1"/>
  <c r="G54" i="6"/>
  <c r="G55" i="6" s="1"/>
  <c r="F54" i="6"/>
  <c r="F55" i="6" s="1"/>
  <c r="E54" i="6"/>
  <c r="E55" i="6" s="1"/>
  <c r="D54" i="6"/>
  <c r="D55" i="6" s="1"/>
  <c r="C92" i="5"/>
  <c r="D92" i="5" l="1"/>
  <c r="F92" i="5"/>
  <c r="J92" i="5"/>
  <c r="H92" i="5"/>
  <c r="L92" i="5"/>
  <c r="E120" i="5"/>
  <c r="A102" i="5" l="1"/>
  <c r="C102" i="5"/>
  <c r="A72" i="5"/>
  <c r="A71" i="5"/>
  <c r="A81" i="5"/>
  <c r="C95" i="5"/>
  <c r="C96" i="5"/>
  <c r="C93" i="5"/>
  <c r="E92" i="5"/>
  <c r="A96" i="5"/>
  <c r="A95" i="5"/>
  <c r="A94" i="5"/>
  <c r="A93" i="5"/>
  <c r="A92" i="5"/>
  <c r="F96" i="5" l="1"/>
  <c r="G96" i="5" s="1"/>
  <c r="D96" i="5"/>
  <c r="E96" i="5" s="1"/>
  <c r="D95" i="5"/>
  <c r="E95" i="5" s="1"/>
  <c r="F95" i="5"/>
  <c r="G95" i="5" s="1"/>
  <c r="F94" i="5"/>
  <c r="G94" i="5" s="1"/>
  <c r="D94" i="5"/>
  <c r="E94" i="5" s="1"/>
  <c r="F93" i="5"/>
  <c r="G93" i="5" s="1"/>
  <c r="D93" i="5"/>
  <c r="E93" i="5" s="1"/>
  <c r="F102" i="5"/>
  <c r="G102" i="5" s="1"/>
  <c r="G103" i="5" s="1"/>
  <c r="D102" i="5"/>
  <c r="E102" i="5" s="1"/>
  <c r="E103" i="5" s="1"/>
  <c r="H96" i="5"/>
  <c r="I96" i="5" s="1"/>
  <c r="J96" i="5"/>
  <c r="K96" i="5" s="1"/>
  <c r="L96" i="5"/>
  <c r="M96" i="5" s="1"/>
  <c r="J93" i="5"/>
  <c r="K93" i="5" s="1"/>
  <c r="H93" i="5"/>
  <c r="I93" i="5" s="1"/>
  <c r="L93" i="5"/>
  <c r="M93" i="5" s="1"/>
  <c r="J94" i="5"/>
  <c r="K94" i="5" s="1"/>
  <c r="H94" i="5"/>
  <c r="I94" i="5" s="1"/>
  <c r="L94" i="5"/>
  <c r="M94" i="5" s="1"/>
  <c r="J95" i="5"/>
  <c r="K95" i="5" s="1"/>
  <c r="H95" i="5"/>
  <c r="I95" i="5" s="1"/>
  <c r="L95" i="5"/>
  <c r="M95" i="5" s="1"/>
  <c r="H102" i="5"/>
  <c r="I102" i="5" s="1"/>
  <c r="I103" i="5" s="1"/>
  <c r="L102" i="5"/>
  <c r="M102" i="5" s="1"/>
  <c r="M103" i="5" s="1"/>
  <c r="J102" i="5"/>
  <c r="K102" i="5" s="1"/>
  <c r="K103" i="5" s="1"/>
  <c r="M92" i="5"/>
  <c r="I92" i="5"/>
  <c r="K92" i="5"/>
  <c r="M97" i="5" l="1"/>
  <c r="M105" i="5" s="1"/>
  <c r="E97" i="5"/>
  <c r="E105" i="5" s="1"/>
  <c r="I97" i="5"/>
  <c r="I105" i="5" s="1"/>
  <c r="K97" i="5"/>
  <c r="K105" i="5" s="1"/>
  <c r="C81" i="5" l="1"/>
  <c r="E135" i="5" s="1"/>
  <c r="L81" i="5" l="1"/>
  <c r="M81" i="5" s="1"/>
  <c r="D81" i="5"/>
  <c r="F81" i="5"/>
  <c r="J81" i="5"/>
  <c r="H81" i="5"/>
  <c r="G92" i="5"/>
  <c r="G97" i="5" s="1"/>
  <c r="G105" i="5" s="1"/>
  <c r="G81" i="5" l="1"/>
  <c r="G82" i="5" s="1"/>
  <c r="G144" i="5" s="1"/>
  <c r="I81" i="5"/>
  <c r="I82" i="5" s="1"/>
  <c r="K81" i="5"/>
  <c r="K82" i="5" s="1"/>
  <c r="E81" i="5"/>
  <c r="E82" i="5" s="1"/>
  <c r="E144" i="5" s="1"/>
  <c r="M82" i="5"/>
  <c r="A75" i="5"/>
  <c r="A74" i="5"/>
  <c r="A73" i="5"/>
  <c r="C71" i="5"/>
  <c r="D71" i="5" s="1"/>
  <c r="C72" i="5"/>
  <c r="D73" i="5"/>
  <c r="C74" i="5"/>
  <c r="C75" i="5"/>
  <c r="B33" i="3"/>
  <c r="A24" i="3"/>
  <c r="F72" i="5" l="1"/>
  <c r="G72" i="5" s="1"/>
  <c r="D72" i="5"/>
  <c r="E72" i="5" s="1"/>
  <c r="F75" i="5"/>
  <c r="G75" i="5" s="1"/>
  <c r="D75" i="5"/>
  <c r="E75" i="5" s="1"/>
  <c r="F74" i="5"/>
  <c r="G74" i="5" s="1"/>
  <c r="D74" i="5"/>
  <c r="E74" i="5" s="1"/>
  <c r="F73" i="5"/>
  <c r="G73" i="5" s="1"/>
  <c r="E73" i="5"/>
  <c r="F71" i="5"/>
  <c r="G71" i="5" s="1"/>
  <c r="E71" i="5"/>
  <c r="J71" i="5"/>
  <c r="K71" i="5" s="1"/>
  <c r="L71" i="5"/>
  <c r="M71" i="5" s="1"/>
  <c r="H71" i="5"/>
  <c r="I71" i="5" s="1"/>
  <c r="L75" i="5"/>
  <c r="M75" i="5" s="1"/>
  <c r="J75" i="5"/>
  <c r="H75" i="5"/>
  <c r="I75" i="5" s="1"/>
  <c r="L74" i="5"/>
  <c r="M74" i="5" s="1"/>
  <c r="J74" i="5"/>
  <c r="H74" i="5"/>
  <c r="I74" i="5" s="1"/>
  <c r="L73" i="5"/>
  <c r="M73" i="5" s="1"/>
  <c r="J73" i="5"/>
  <c r="H73" i="5"/>
  <c r="I73" i="5" s="1"/>
  <c r="L72" i="5"/>
  <c r="M72" i="5" s="1"/>
  <c r="J72" i="5"/>
  <c r="H72" i="5"/>
  <c r="I72" i="5" s="1"/>
  <c r="A29" i="3"/>
  <c r="K72" i="5" l="1"/>
  <c r="K75" i="5"/>
  <c r="K74" i="5"/>
  <c r="K73" i="5"/>
  <c r="G76" i="5"/>
  <c r="E76" i="5"/>
  <c r="I76" i="5"/>
  <c r="I84" i="5" s="1"/>
  <c r="M76" i="5"/>
  <c r="M84" i="5" s="1"/>
  <c r="E84" i="5" l="1"/>
  <c r="E121" i="5" s="1"/>
  <c r="G84" i="5"/>
  <c r="E130" i="5"/>
  <c r="K76" i="5"/>
  <c r="K84" i="5" s="1"/>
  <c r="E131" i="5"/>
  <c r="E122" i="5"/>
  <c r="E118" i="5"/>
  <c r="E119" i="5"/>
  <c r="E113" i="5"/>
  <c r="E115" i="5"/>
  <c r="E116" i="5"/>
  <c r="E114" i="5"/>
  <c r="G132" i="5" l="1"/>
  <c r="E132" i="5"/>
  <c r="K127" i="5"/>
  <c r="K130" i="5"/>
  <c r="K128" i="5"/>
  <c r="K126" i="5"/>
  <c r="K129" i="5"/>
  <c r="G122" i="5"/>
  <c r="G130" i="5"/>
  <c r="M122" i="5"/>
  <c r="M130" i="5"/>
  <c r="M113" i="5"/>
  <c r="M114" i="5"/>
  <c r="I126" i="5"/>
  <c r="I129" i="5"/>
  <c r="I128" i="5"/>
  <c r="I130" i="5"/>
  <c r="I127" i="5"/>
  <c r="I112" i="5"/>
  <c r="I131" i="5"/>
  <c r="I120" i="5"/>
  <c r="K131" i="5"/>
  <c r="K120" i="5"/>
  <c r="M131" i="5"/>
  <c r="M119" i="5"/>
  <c r="G131" i="5"/>
  <c r="G118" i="5"/>
  <c r="G121" i="5"/>
  <c r="G119" i="5"/>
  <c r="I118" i="5"/>
  <c r="I119" i="5"/>
  <c r="K118" i="5"/>
  <c r="K119" i="5"/>
  <c r="M118" i="5"/>
  <c r="M121" i="5"/>
  <c r="M115" i="5"/>
  <c r="M116" i="5"/>
  <c r="G115" i="5"/>
  <c r="G113" i="5"/>
  <c r="G141" i="5" s="1"/>
  <c r="G134" i="5" s="1"/>
  <c r="G114" i="5"/>
  <c r="G116" i="5"/>
  <c r="K116" i="5"/>
  <c r="K113" i="5"/>
  <c r="K117" i="5"/>
  <c r="K112" i="5"/>
  <c r="K115" i="5"/>
  <c r="I116" i="5"/>
  <c r="I115" i="5"/>
  <c r="I117" i="5"/>
  <c r="I113" i="5"/>
  <c r="E142" i="5" l="1"/>
  <c r="E141" i="5"/>
  <c r="G159" i="5"/>
  <c r="M159" i="5"/>
  <c r="G170" i="5" s="1"/>
  <c r="K159" i="5"/>
  <c r="G169" i="5" s="1"/>
  <c r="I159" i="5"/>
  <c r="G168" i="5" s="1"/>
  <c r="E134" i="5" l="1"/>
  <c r="E159" i="5" s="1"/>
  <c r="G164" i="5" s="1"/>
  <c r="F28" i="16" s="1"/>
  <c r="G166" i="5"/>
  <c r="G28" i="16" s="1"/>
  <c r="G38" i="16" s="1"/>
  <c r="H28" i="16"/>
  <c r="D28" i="14"/>
  <c r="D29" i="14" s="1"/>
  <c r="B28" i="14" l="1"/>
  <c r="B29" i="14" s="1"/>
  <c r="B30" i="14" s="1"/>
  <c r="B31" i="14" s="1"/>
  <c r="G29" i="16"/>
  <c r="G33" i="16"/>
  <c r="G37" i="16"/>
  <c r="G36" i="16"/>
  <c r="G35" i="16"/>
  <c r="G34" i="16"/>
  <c r="G40" i="16"/>
  <c r="G39" i="16"/>
  <c r="H34" i="16"/>
  <c r="H37" i="16"/>
  <c r="H39" i="16"/>
  <c r="H33" i="16"/>
  <c r="H36" i="16"/>
  <c r="H35" i="16"/>
  <c r="H40" i="16"/>
  <c r="F40" i="16"/>
  <c r="F39" i="16"/>
  <c r="C28" i="14"/>
  <c r="C29" i="14" s="1"/>
  <c r="C30" i="14" s="1"/>
  <c r="C31" i="14" s="1"/>
  <c r="H38" i="16"/>
  <c r="H29" i="16"/>
  <c r="D30" i="14"/>
  <c r="D31" i="14" s="1"/>
  <c r="F36" i="16"/>
  <c r="F37" i="16"/>
  <c r="F33" i="16"/>
  <c r="F34" i="16"/>
  <c r="F35" i="16"/>
  <c r="F29" i="16"/>
  <c r="F38" i="16"/>
  <c r="D32" i="14" l="1"/>
  <c r="G32" i="16" l="1"/>
  <c r="G30" i="16" s="1"/>
  <c r="F32" i="16"/>
  <c r="F30" i="16" s="1"/>
  <c r="F53" i="16" s="1"/>
  <c r="H32" i="16"/>
  <c r="H30" i="16" s="1"/>
  <c r="H25" i="16"/>
  <c r="G53" i="16" l="1"/>
  <c r="H53" i="16"/>
  <c r="G172" i="5" l="1"/>
  <c r="E11" i="5" s="1"/>
  <c r="H54" i="16"/>
  <c r="A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tc={18B1B16B-391D-4C79-BE78-3B571DA8F85C}</author>
    <author>tc={9DCDC8A2-A7B3-437D-9268-C4C1DC802B12}</author>
    <author>tc={659E9B27-DB04-4631-AECA-D89DDE59B304}</author>
    <author>tc={3297E53C-E7C7-4F0A-9F98-45AAAAD94FB3}</author>
    <author>tc={F18FB660-F097-4DE3-9837-BE847247DD6E}</author>
    <author>tc={12FFCEB3-3080-496D-8001-23FC3EA004C7}</author>
    <author>tc={86DAB69B-ADCC-491A-9255-C26771E4B076}</author>
    <author>tc={528F88B1-67F9-4B6A-AB66-DD1305ECC846}</author>
    <author>tc={54AF0842-CCC2-4888-A328-1EAAE075286C}</author>
    <author>tc={12D915B5-65C1-4DC8-85AA-E4ABFB148BD5}</author>
  </authors>
  <commentList>
    <comment ref="L8" authorId="0" shapeId="0" xr:uid="{18B1B16B-391D-4C79-BE78-3B571DA8F85C}">
      <text>
        <t>[Threaded comment]
Your version of Excel allows you to read this threaded comment; however, any edits to it will get removed if the file is opened in a newer version of Excel. Learn more: https://go.microsoft.com/fwlink/?linkid=870924
Comment:
    If using this tool prior to Jul 6, 2024, this must be Jul 6, 2024.</t>
      </text>
    </comment>
    <comment ref="A19" authorId="1" shapeId="0" xr:uid="{9DCDC8A2-A7B3-437D-9268-C4C1DC802B12}">
      <text>
        <t>[Threaded comment]
Your version of Excel allows you to read this threaded comment; however, any edits to it will get removed if the file is opened in a newer version of Excel. Learn more: https://go.microsoft.com/fwlink/?linkid=870924
Comment:
    Urban - Combined Sewer System and Urban - Separated Sewer System are to be used when there is DC rate lock-in prior to June 1, 2024 (We didn't have Urban Areas A and B split out prior to June 1, 2024).</t>
      </text>
    </comment>
    <comment ref="D50" authorId="2" shapeId="0" xr:uid="{659E9B27-DB04-4631-AECA-D89DDE59B304}">
      <text>
        <t>[Threaded comment]
Your version of Excel allows you to read this threaded comment; however, any edits to it will get removed if the file is opened in a newer version of Excel. Learn more: https://go.microsoft.com/fwlink/?linkid=870924
Comment:
    Reminder: Check FBR #, Farmland Realty Tax Class, Rural Location, Details of Use, and Zoning.
Reply:
    Additionally: 
- obtain scan/copy of OPA registration number (with expiry date visible) for documentation of valid DC Exemption
- update FB permits tracker -&gt; DC - Estimates\. FB PERMITS REVIEWS\FB Permits Review - 2024.xlsx</t>
      </text>
    </comment>
    <comment ref="E52" authorId="3" shapeId="0" xr:uid="{3297E53C-E7C7-4F0A-9F98-45AAAAD94FB3}">
      <text>
        <t>[Threaded comment]
Your version of Excel allows you to read this threaded comment; however, any edits to it will get removed if the file is opened in a newer version of Excel. Learn more: https://go.microsoft.com/fwlink/?linkid=870924
Comment:
    Office is stepped rates. Stepped rates is either in a CIPA or BIA, or office development anywhere in the City (medical clinic and any part of an industrial development excluded).</t>
      </text>
    </comment>
    <comment ref="E53" authorId="4" shapeId="0" xr:uid="{F18FB660-F097-4DE3-9837-BE847247DD6E}">
      <text>
        <t>[Threaded comment]
Your version of Excel allows you to read this threaded comment; however, any edits to it will get removed if the file is opened in a newer version of Excel. Learn more: https://go.microsoft.com/fwlink/?linkid=870924
Comment:
    Can be attached or detached. Medical clinic and industrial development excluded.</t>
      </text>
    </comment>
    <comment ref="D55" authorId="5" shapeId="0" xr:uid="{12FFCEB3-3080-496D-8001-23FC3EA004C7}">
      <text>
        <t>[Threaded comment]
Your version of Excel allows you to read this threaded comment; however, any edits to it will get removed if the file is opened in a newer version of Excel. Learn more: https://go.microsoft.com/fwlink/?linkid=870924
Comment:
    Other than manufacturing.</t>
      </text>
    </comment>
    <comment ref="E61" authorId="6" shapeId="0" xr:uid="{86DAB69B-ADCC-491A-9255-C26771E4B076}">
      <text>
        <t>[Threaded comment]
Your version of Excel allows you to read this threaded comment; however, any edits to it will get removed if the file is opened in a newer version of Excel. Learn more: https://go.microsoft.com/fwlink/?linkid=870924
Comment:
    Self Storage is non-industrial. A Self Storage development cannot have both "Self Storage" and "Industrial"/ "Industrial Expansion" selected.</t>
      </text>
    </comment>
    <comment ref="E63" authorId="7" shapeId="0" xr:uid="{528F88B1-67F9-4B6A-AB66-DD1305ECC846}">
      <text>
        <t>[Threaded comment]
Your version of Excel allows you to read this threaded comment; however, any edits to it will get removed if the file is opened in a newer version of Excel. Learn more: https://go.microsoft.com/fwlink/?linkid=870924
Comment:
    Must contain 4 units or more.</t>
      </text>
    </comment>
    <comment ref="A143" authorId="8" shapeId="0" xr:uid="{54AF0842-CCC2-4888-A328-1EAAE075286C}">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 ref="A144" authorId="9" shapeId="0" xr:uid="{12D915B5-65C1-4DC8-85AA-E4ABFB148BD5}">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tc={CDF25B9E-87EF-4430-9451-9C5BE70079DD}</author>
    <author>Di Domenico, Alexandra</author>
  </authors>
  <commentList>
    <comment ref="N8" authorId="0" shapeId="0" xr:uid="{CDF25B9E-87EF-4430-9451-9C5BE70079DD}">
      <text>
        <t>[Threaded comment]
Your version of Excel allows you to read this threaded comment; however, any edits to it will get removed if the file is opened in a newer version of Excel. Learn more: https://go.microsoft.com/fwlink/?linkid=870924
Comment:
    Not referenced in date formulas in order to maintain quarterly sequencing.</t>
      </text>
    </comment>
    <comment ref="A13" authorId="1" shapeId="0" xr:uid="{354CA2FE-B8FD-40B3-8178-1DB33787E2A2}">
      <text>
        <r>
          <rPr>
            <b/>
            <sz val="9"/>
            <color indexed="81"/>
            <rFont val="Tahoma"/>
            <family val="2"/>
          </rPr>
          <t>Di Domenico, Alexandra:</t>
        </r>
        <r>
          <rPr>
            <sz val="9"/>
            <color indexed="81"/>
            <rFont val="Tahoma"/>
            <family val="2"/>
          </rPr>
          <t xml:space="preserve">
taken 7/14/2023 (the 15th was a Saturday)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<sst xmlns="http://schemas.openxmlformats.org/spreadsheetml/2006/main" count="3882" uniqueCount="1990">
  <si>
    <t>Navigation</t>
  </si>
  <si>
    <t>Updated by Alex Di Domenico - 30-Apr-2024</t>
  </si>
  <si>
    <t xml:space="preserve">By-Law </t>
  </si>
  <si>
    <t>Pamphlet Rates Applied</t>
  </si>
  <si>
    <t>Estimate Prepared By</t>
  </si>
  <si>
    <t>Development Type</t>
  </si>
  <si>
    <t>Location</t>
  </si>
  <si>
    <t>Yes/ No</t>
  </si>
  <si>
    <t>2019-2020 Rates Applied</t>
  </si>
  <si>
    <t>Ailish Brooke, Senior Financial Analyst</t>
  </si>
  <si>
    <t>Industrial - Attached Expansion</t>
  </si>
  <si>
    <t>Rural</t>
  </si>
  <si>
    <t>Yes</t>
  </si>
  <si>
    <t>2020-2021 Rates Applied</t>
  </si>
  <si>
    <t>Industrial - Detached Expansion</t>
  </si>
  <si>
    <t>Rural - with Water</t>
  </si>
  <si>
    <t>No</t>
  </si>
  <si>
    <t>2021-2022 Rates Applied</t>
  </si>
  <si>
    <t>Kerry Meissner, Senior Financial Analyst</t>
  </si>
  <si>
    <t>Industrial - New</t>
  </si>
  <si>
    <t>Rural - with Water &amp; Wastewater</t>
  </si>
  <si>
    <t>Unknown</t>
  </si>
  <si>
    <t>Jul 2022 - Nov 2022 Rates Applied</t>
  </si>
  <si>
    <t>Lindsay Gillies, Supervisor of DCPP</t>
  </si>
  <si>
    <t>Non-Industrial</t>
  </si>
  <si>
    <t xml:space="preserve">Urban - Combined Sewer System </t>
  </si>
  <si>
    <t>Nov 2022 - 2023 Rates Applied</t>
  </si>
  <si>
    <t>Lennimae Suyat, Financial Coordinator</t>
  </si>
  <si>
    <t>Residential</t>
  </si>
  <si>
    <t xml:space="preserve">Combined Sewer System - Urban Area A </t>
  </si>
  <si>
    <t>2023-2024 Rates Applied</t>
  </si>
  <si>
    <t>Residential &amp; Non-Industrial</t>
  </si>
  <si>
    <t xml:space="preserve">Urban - Separated Sewer System </t>
  </si>
  <si>
    <t>Jun 1, 2024 - Jun 30, 2024 Rates Applied</t>
  </si>
  <si>
    <t xml:space="preserve">Vacant </t>
  </si>
  <si>
    <t xml:space="preserve">Separated Sewer System - Urban Area A </t>
  </si>
  <si>
    <t xml:space="preserve">Separated Sewer System - Urban Area B </t>
  </si>
  <si>
    <t>Exemptions</t>
  </si>
  <si>
    <t>Former Municipality</t>
  </si>
  <si>
    <t>Development - Heritage Building:</t>
  </si>
  <si>
    <t>Ancaster</t>
  </si>
  <si>
    <t>Development - Temporary Building:</t>
  </si>
  <si>
    <t>Dundas</t>
  </si>
  <si>
    <t>Development - Intensification:</t>
  </si>
  <si>
    <t>Flamborough</t>
  </si>
  <si>
    <t>Development - Transition Rates (Development):</t>
  </si>
  <si>
    <t>Glanbrook</t>
  </si>
  <si>
    <t>Development - Transition Rates (Redevelopment):</t>
  </si>
  <si>
    <t>Hamilton</t>
  </si>
  <si>
    <t>Development - Lodging House/Res Facility:</t>
  </si>
  <si>
    <t>Stoney Creek</t>
  </si>
  <si>
    <t>Development - Non-Profit Housing:</t>
  </si>
  <si>
    <t>Development - Detached Secondary Dwelling Unit:</t>
  </si>
  <si>
    <t>Development Types for Intensification Tool</t>
  </si>
  <si>
    <t>Development - Affordable Housing:</t>
  </si>
  <si>
    <t>Single-Detached Dwelling &amp; Semi-Detached Dwelling:</t>
  </si>
  <si>
    <t>Usage - Long Term Care Home:</t>
  </si>
  <si>
    <t>Townhouses &amp; Other Multiple Unit Dwellings:</t>
  </si>
  <si>
    <t>Usage - Retirement Home:</t>
  </si>
  <si>
    <t>2+ Bedroom Apartment, Stacked Town, Mobile Home:</t>
  </si>
  <si>
    <t>Usage - Hospice:</t>
  </si>
  <si>
    <t>Bachelor/ 1 Bedroom Apartment, Stacked Town, Mobile Home:</t>
  </si>
  <si>
    <t>Usage - Child Care Centre:</t>
  </si>
  <si>
    <t>Residential Facility Dwelling &amp; Lodging House &amp; Garden Suite:</t>
  </si>
  <si>
    <t>Usage - Place of Worship:</t>
  </si>
  <si>
    <t>Non-Residential</t>
  </si>
  <si>
    <t>Usage - Agricultural - Farm Business:</t>
  </si>
  <si>
    <t>Usage - Farm Labour Residence:</t>
  </si>
  <si>
    <t>Usage - Office:</t>
  </si>
  <si>
    <t>Usage - Office Expansion:</t>
  </si>
  <si>
    <t>Usage - Class A Office:</t>
  </si>
  <si>
    <t>Usage - Class A Office in Downtown CIPA:</t>
  </si>
  <si>
    <t>Usage - Industrial:</t>
  </si>
  <si>
    <t>Usage - Industrial Expansion - Attached:</t>
  </si>
  <si>
    <t>Usage - Industrial Expansion - Detached:</t>
  </si>
  <si>
    <t>Usage - Manufacturing:</t>
  </si>
  <si>
    <t>Usage - Manufacturing Expansion - Detached:</t>
  </si>
  <si>
    <t>Usage - Production or Artist Studio:</t>
  </si>
  <si>
    <t>Usage - Self Storage:</t>
  </si>
  <si>
    <t>Usage - Community Housing/ Shelter:</t>
  </si>
  <si>
    <t>Usage - Rental (1 Bedroom):</t>
  </si>
  <si>
    <t>Usage - Rental (2 Bedroom):</t>
  </si>
  <si>
    <t>Usage - Rental (3+ Bedroom):</t>
  </si>
  <si>
    <t>Ownership - Public Hospital:</t>
  </si>
  <si>
    <t>Ownership - Board of Education:</t>
  </si>
  <si>
    <t>Ownership - CityHousing Hamilton:</t>
  </si>
  <si>
    <t>Ownership - City of Hamilton:</t>
  </si>
  <si>
    <t>Ownership - Local Board:</t>
  </si>
  <si>
    <t>Ownership - Metrolinx:</t>
  </si>
  <si>
    <t>Ownership - University:</t>
  </si>
  <si>
    <t>Ownership - College of Arts &amp; Technology:</t>
  </si>
  <si>
    <t>Ownership - Indigenous Institute:</t>
  </si>
  <si>
    <t>Location - Downtown CIPA (Res Dev):</t>
  </si>
  <si>
    <t>Location - Downtown CIPA (NR Dev):</t>
  </si>
  <si>
    <t>Location - Downtown CIPA (Mixed Dev - Res Exemption):</t>
  </si>
  <si>
    <t>Location - Downtown CIPA (Mixed Dev - NR Exemption):</t>
  </si>
  <si>
    <t>Location - Other CIPA:</t>
  </si>
  <si>
    <t xml:space="preserve">DRAFT - NOT CURRENTLY IN USE </t>
  </si>
  <si>
    <t>Development Charges Estimate</t>
  </si>
  <si>
    <t xml:space="preserve">To Whom it May Concern: </t>
  </si>
  <si>
    <t>Re:</t>
  </si>
  <si>
    <t xml:space="preserve">Sincerely, </t>
  </si>
  <si>
    <t>Development Charges, Programs and Policies</t>
  </si>
  <si>
    <t>City of Hamilton</t>
  </si>
  <si>
    <t>encl:</t>
  </si>
  <si>
    <t>Rates Table</t>
  </si>
  <si>
    <t>VLOOKUP Criteria</t>
  </si>
  <si>
    <t>Rates</t>
  </si>
  <si>
    <t>Non-Residential:</t>
  </si>
  <si>
    <t xml:space="preserve">Non-Residential Industrial: </t>
  </si>
  <si>
    <t>Non-Residential Manufacturing, Production &amp; Artist Studio:</t>
  </si>
  <si>
    <t>Separate Education</t>
  </si>
  <si>
    <t>-</t>
  </si>
  <si>
    <t>Update annually - because there is no lock in or transition rates</t>
  </si>
  <si>
    <t>Public Education</t>
  </si>
  <si>
    <t>RuralJul 6, 2024 - May 31, 2025 Rates Applied</t>
  </si>
  <si>
    <t>Jul 6, 2024 - May 31, 2025 Rates Applied</t>
  </si>
  <si>
    <t>Rural - with WaterJul 6, 2024 - May 31, 2025 Rates Applied</t>
  </si>
  <si>
    <t>Rural - with Water &amp; WastewaterJul 6, 2024 - May 31, 2025 Rates Applied</t>
  </si>
  <si>
    <t>Combined Sewer System - Urban Area A Jul 6, 2024 - May 31, 2025 Rates Applied</t>
  </si>
  <si>
    <t>Combined Sewer System - Urban Area A</t>
  </si>
  <si>
    <t>Separated Sewer System - Urban Area A Jul 6, 2024 - May 31, 2025 Rates Applied</t>
  </si>
  <si>
    <t>Separated Sewer System - Urban Area A</t>
  </si>
  <si>
    <t>Separated Sewer System - Urban Area B Jul 6, 2024 - May 31, 2025 Rates Applied</t>
  </si>
  <si>
    <t>Separated Sewer System - Urban Area B</t>
  </si>
  <si>
    <t>GOJul 6, 2024 - May 31, 2025 Rates Applied</t>
  </si>
  <si>
    <t>GO</t>
  </si>
  <si>
    <t>Special Area ChargesJul 6, 2024 - May 31, 2025 Rates Applied</t>
  </si>
  <si>
    <t>Special Area Charges</t>
  </si>
  <si>
    <t>RuralJul 1, 2024 - Jul 5, 2024 Rates Applied</t>
  </si>
  <si>
    <t>Jul 1, 2024 - Jul 5, 2024 Rates Applied</t>
  </si>
  <si>
    <t>Rural - with WaterJul 1, 2024 - Jul 5, 2024 Rates Applied</t>
  </si>
  <si>
    <t>Rural - with Water &amp; WastewaterJul 1, 2024 - Jul 5, 2024 Rates Applied</t>
  </si>
  <si>
    <t>Combined Sewer System - Urban Area A Jul 1, 2024 - Jul 5, 2024 Rates Applied</t>
  </si>
  <si>
    <t>Separated Sewer System - Urban Area A Jul 1, 2024 - Jul 5, 2024 Rates Applied</t>
  </si>
  <si>
    <t>Separated Sewer System - Urban Area B Jul 1, 2024 - Jul 5, 2024 Rates Applied</t>
  </si>
  <si>
    <t>GOJul 1, 2024 - Jul 5, 2024 Rates Applied</t>
  </si>
  <si>
    <t>Special Area ChargesJul 1, 2024 - Jul 5, 2024 Rates Applied</t>
  </si>
  <si>
    <t>RuralJun 1, 2024 - Jun 30, 2024 Rates Applied</t>
  </si>
  <si>
    <t>Rural - with WaterJun 1, 2024 - Jun 30, 2024 Rates Applied</t>
  </si>
  <si>
    <t>Rural - with Water &amp; WastewaterJun 1, 2024 - Jun 30, 2024 Rates Applied</t>
  </si>
  <si>
    <t>Combined Sewer System - Urban Area A Jun 1, 2024 - Jun 30, 2024 Rates Applied</t>
  </si>
  <si>
    <t>Separated Sewer System - Urban Area A Jun 1, 2024 - Jun 30, 2024 Rates Applied</t>
  </si>
  <si>
    <t>Separated Sewer System - Urban Area B Jun 1, 2024 - Jun 30, 2024 Rates Applied</t>
  </si>
  <si>
    <t>GOJun 1, 2024 - Jun 30, 2024 Rates Applied</t>
  </si>
  <si>
    <t>Special Area ChargesJun 1, 2024 - Jun 30, 2024 Rates Applied</t>
  </si>
  <si>
    <t>Rural2023-2024 Rates Applied</t>
  </si>
  <si>
    <t>Rural - with Water2023-2024 Rates Applied</t>
  </si>
  <si>
    <t>Rural - with Water &amp; Wastewater2023-2024 Rates Applied</t>
  </si>
  <si>
    <t>Urban - Combined Sewer System 2023-2024 Rates Applied</t>
  </si>
  <si>
    <t>Urban - Separated Sewer System 2023-2024 Rates Applied</t>
  </si>
  <si>
    <t>GO2023-2024 Rates Applied</t>
  </si>
  <si>
    <t>Special Area Charges2023-2024 Rates Applied</t>
  </si>
  <si>
    <t>RuralNov 2022 - 2023 Rates Applied</t>
  </si>
  <si>
    <t>Rural - with WaterNov 2022 - 2023 Rates Applied</t>
  </si>
  <si>
    <t>Rural - with Water &amp; WastewaterNov 2022 - 2023 Rates Applied</t>
  </si>
  <si>
    <t>Urban - Combined Sewer System Nov 2022 - 2023 Rates Applied</t>
  </si>
  <si>
    <t>Urban - Separated Sewer System Nov 2022 - 2023 Rates Applied</t>
  </si>
  <si>
    <t>GONov 2022 - 2023 Rates Applied</t>
  </si>
  <si>
    <t>Special Area ChargesNov 2022 - 2023 Rates Applied</t>
  </si>
  <si>
    <t>RuralJul 2022 - Nov 2022 Rates Applied</t>
  </si>
  <si>
    <t>Rural - with WaterJul 2022 - Nov 2022 Rates Applied</t>
  </si>
  <si>
    <t>Rural - with Water &amp; WastewaterJul 2022 - Nov 2022 Rates Applied</t>
  </si>
  <si>
    <t>Urban - Combined Sewer System Jul 2022 - Nov 2022 Rates Applied</t>
  </si>
  <si>
    <t>Urban - Separated Sewer System Jul 2022 - Nov 2022 Rates Applied</t>
  </si>
  <si>
    <t>GOJul 2022 - Nov 2022 Rates Applied</t>
  </si>
  <si>
    <t>Special Area ChargesJul 2022 - Nov 2022 Rates Applied</t>
  </si>
  <si>
    <t>Rural2021-2022 Rates Applied</t>
  </si>
  <si>
    <t>Rural - with Water2021-2022 Rates Applied</t>
  </si>
  <si>
    <t>Rural - with Water &amp; Wastewater2021-2022 Rates Applied</t>
  </si>
  <si>
    <t>Urban - Combined Sewer System 2021-2022 Rates Applied</t>
  </si>
  <si>
    <t>Urban - Combined Sewer System</t>
  </si>
  <si>
    <t>Urban - Separated Sewer System 2021-2022 Rates Applied</t>
  </si>
  <si>
    <t>Urban - Separated Sewer System</t>
  </si>
  <si>
    <t>GO2021-2022 Rates Applied</t>
  </si>
  <si>
    <t>Special Area Charges2021-2022 Rates Applied</t>
  </si>
  <si>
    <t>Rural2020-2021 Rates Applied</t>
  </si>
  <si>
    <t>Rural - with Water2020-2021 Rates Applied</t>
  </si>
  <si>
    <t>Rural - with Water &amp; Wastewater2020-2021 Rates Applied</t>
  </si>
  <si>
    <t>Urban - Combined Sewer System 2020-2021 Rates Applied</t>
  </si>
  <si>
    <t>Urban - Separated Sewer System 2020-2021 Rates Applied</t>
  </si>
  <si>
    <t>GO2020-2021 Rates Applied</t>
  </si>
  <si>
    <t>Special Area Charges2020-2021 Rates Applied</t>
  </si>
  <si>
    <t>Rural2019-2020 Rates Applied</t>
  </si>
  <si>
    <t>Rural - with Water2019-2020 Rates Applied</t>
  </si>
  <si>
    <t>Rural - with Water &amp; Wastewater2019-2020 Rates Applied</t>
  </si>
  <si>
    <t>Urban - Combined Sewer System 2019-2020 Rates Applied</t>
  </si>
  <si>
    <t>Urban - Separated Sewer System 2019-2020 Rates Applied</t>
  </si>
  <si>
    <t>GO2019-2020 Rates Applied</t>
  </si>
  <si>
    <t>Special Area Charges2019-2020 Rates Applied</t>
  </si>
  <si>
    <t>FINANCIAL PLANNING, ADMINISTRATION AND POLICY</t>
  </si>
  <si>
    <r>
      <t>Conversion: m</t>
    </r>
    <r>
      <rPr>
        <b/>
        <vertAlign val="superscript"/>
        <sz val="12"/>
        <color theme="1"/>
        <rFont val="Arial"/>
        <family val="2"/>
      </rPr>
      <t>2</t>
    </r>
    <r>
      <rPr>
        <b/>
        <sz val="12"/>
        <color theme="1"/>
        <rFont val="Arial"/>
        <family val="2"/>
      </rPr>
      <t xml:space="preserve"> to ft</t>
    </r>
    <r>
      <rPr>
        <b/>
        <vertAlign val="superscript"/>
        <sz val="12"/>
        <color theme="1"/>
        <rFont val="Arial"/>
        <family val="2"/>
      </rPr>
      <t>2</t>
    </r>
  </si>
  <si>
    <t>DEVELOPMENT CHARGES, PROGRAM AND POLICIES</t>
  </si>
  <si>
    <r>
      <t>m</t>
    </r>
    <r>
      <rPr>
        <vertAlign val="superscript"/>
        <sz val="12"/>
        <color theme="1"/>
        <rFont val="Arial"/>
        <family val="2"/>
      </rPr>
      <t>2</t>
    </r>
  </si>
  <si>
    <r>
      <t>ft</t>
    </r>
    <r>
      <rPr>
        <vertAlign val="superscript"/>
        <sz val="11"/>
        <color theme="1"/>
        <rFont val="Arial"/>
        <family val="2"/>
      </rPr>
      <t>2</t>
    </r>
  </si>
  <si>
    <t>2024-2025 Pamphlet(s) in Effect</t>
  </si>
  <si>
    <t xml:space="preserve">This estimate has been prepared based on information provided to date and may be subject to additional review by the Building Division and Financial Planning, Administration and Policy. </t>
  </si>
  <si>
    <t>Estimate prepared by:</t>
  </si>
  <si>
    <t>Estimate valid for permits issued on or after:</t>
  </si>
  <si>
    <t>Estimate prepared on:</t>
  </si>
  <si>
    <t>Estimate valid for permits issued on or before:</t>
  </si>
  <si>
    <t xml:space="preserve">Pre-Building Permit estimate: </t>
  </si>
  <si>
    <t>ESTIMATE TOTAL</t>
  </si>
  <si>
    <t>Building Division contact:</t>
  </si>
  <si>
    <t xml:space="preserve">PROPERTY DETAILS </t>
  </si>
  <si>
    <t>Address:</t>
  </si>
  <si>
    <t xml:space="preserve">Proposed development type: </t>
  </si>
  <si>
    <t>Former municipality:</t>
  </si>
  <si>
    <t>Development details:</t>
  </si>
  <si>
    <t>Area:</t>
  </si>
  <si>
    <t>Special Area Charge applies:</t>
  </si>
  <si>
    <t>Currently recognized as:</t>
  </si>
  <si>
    <t>Proposed Development</t>
  </si>
  <si>
    <t>Reference Number</t>
  </si>
  <si>
    <t xml:space="preserve">Application Date </t>
  </si>
  <si>
    <t>Approval/ Issuance Date</t>
  </si>
  <si>
    <t>Interest Tool Applicable</t>
  </si>
  <si>
    <t>Notes</t>
  </si>
  <si>
    <t>Site Plan:</t>
  </si>
  <si>
    <t xml:space="preserve">Site Plan Amendment: </t>
  </si>
  <si>
    <t>Zoning By-Law Amendment:</t>
  </si>
  <si>
    <t>Building Permit:</t>
  </si>
  <si>
    <t>Demolition Permit:</t>
  </si>
  <si>
    <t>AMANDA DC Folder:</t>
  </si>
  <si>
    <t>New</t>
  </si>
  <si>
    <t>Redeveloped/ Demolished</t>
  </si>
  <si>
    <t>• Units Containing 3+ Bedrooms:</t>
  </si>
  <si>
    <t>Exemption Eligibility</t>
  </si>
  <si>
    <t xml:space="preserve">              DEVELOPMENT</t>
  </si>
  <si>
    <t>USAGE</t>
  </si>
  <si>
    <t>OWNERSHIP</t>
  </si>
  <si>
    <t>LOCATION</t>
  </si>
  <si>
    <t>Heritage Building:</t>
  </si>
  <si>
    <t>Long Term Care Home:</t>
  </si>
  <si>
    <t>Public Hospital:</t>
  </si>
  <si>
    <t>Downtown CIPA (Res Dev):</t>
  </si>
  <si>
    <t>Temporary Building:</t>
  </si>
  <si>
    <t>Retirement Home:</t>
  </si>
  <si>
    <t>Board of Education:</t>
  </si>
  <si>
    <t>Downtown CIPA (NR Dev):</t>
  </si>
  <si>
    <t>Intensification:</t>
  </si>
  <si>
    <t>Hospice:</t>
  </si>
  <si>
    <t>CityHousing Hamilton:</t>
  </si>
  <si>
    <t>Downtown CIPA (Mixed Dev):</t>
  </si>
  <si>
    <t>Transition Rates:</t>
  </si>
  <si>
    <t>Child Care Centre:</t>
  </si>
  <si>
    <t>City of Hamilton:</t>
  </si>
  <si>
    <t>Other CIPA:</t>
  </si>
  <si>
    <t>Lodging House/ Res Facility :</t>
  </si>
  <si>
    <t>Place of Worship:</t>
  </si>
  <si>
    <t>Local Board:</t>
  </si>
  <si>
    <t>Non-Profit Housing:</t>
  </si>
  <si>
    <t>Agricultural - Farm Business:</t>
  </si>
  <si>
    <t>Metrolinx:</t>
  </si>
  <si>
    <t>Detached Secondary Dwelling Unit:</t>
  </si>
  <si>
    <t>Farm Labour Residence:</t>
  </si>
  <si>
    <t>University:</t>
  </si>
  <si>
    <t>Affordable Housing:</t>
  </si>
  <si>
    <t>Office:</t>
  </si>
  <si>
    <t>College of Applied Arts &amp; Technology:</t>
  </si>
  <si>
    <t>Office Expansion:</t>
  </si>
  <si>
    <t>Indigenous Institute:</t>
  </si>
  <si>
    <t>Class A Office:</t>
  </si>
  <si>
    <t>Industrial:</t>
  </si>
  <si>
    <t>Industrial Expansion - Attached:</t>
  </si>
  <si>
    <t>Industrial Expansion - Detached:</t>
  </si>
  <si>
    <t>Manufacturing:</t>
  </si>
  <si>
    <t>Manufacturing Expansion - Detached:</t>
  </si>
  <si>
    <t>Production or Artist Studio:</t>
  </si>
  <si>
    <t>Self Storage:</t>
  </si>
  <si>
    <t>Community Housing/ Shelter:</t>
  </si>
  <si>
    <t>Rental:</t>
  </si>
  <si>
    <t>CALCULATION SUMMARY</t>
  </si>
  <si>
    <t>Full Rate Development Charges Calculation</t>
  </si>
  <si>
    <t>RESIDENTIAL</t>
  </si>
  <si>
    <t>City</t>
  </si>
  <si>
    <t>Quantity</t>
  </si>
  <si>
    <t>Rate</t>
  </si>
  <si>
    <t>Total</t>
  </si>
  <si>
    <t xml:space="preserve">Rate </t>
  </si>
  <si>
    <t>NON-RESIDENTIAL</t>
  </si>
  <si>
    <t>Redevelopment/ Demolition Credits</t>
  </si>
  <si>
    <t xml:space="preserve">DEVELOPMENT CHARGES PAYABLE </t>
  </si>
  <si>
    <t>City:</t>
  </si>
  <si>
    <t>City Interest:</t>
  </si>
  <si>
    <t>GO:</t>
  </si>
  <si>
    <t>GO Interest:</t>
  </si>
  <si>
    <t>Public Education:</t>
  </si>
  <si>
    <t>Separate Education:</t>
  </si>
  <si>
    <t>Special Area Charges:</t>
  </si>
  <si>
    <t>Special Area Charges Interest:</t>
  </si>
  <si>
    <t xml:space="preserve"> </t>
  </si>
  <si>
    <t>References</t>
  </si>
  <si>
    <t>City of Hamilton Development Charges Web Page</t>
  </si>
  <si>
    <t>City of Hamilton Development Charges By-Law 19-142</t>
  </si>
  <si>
    <t>City of Hamilton Development Charges Information Pamphlet (2023-2024)</t>
  </si>
  <si>
    <t>HWDSB Education Development Charges By-Law 19-1</t>
  </si>
  <si>
    <t>HWCDSB Education Development Background Study</t>
  </si>
  <si>
    <t>City of Hamilton GO Development Charges By-Law 11-174</t>
  </si>
  <si>
    <t>Calcluation of Interest on Development Charges from Planning Application to Building Permit Issuance</t>
  </si>
  <si>
    <t>INTEREST ESTIMATE DATE :</t>
  </si>
  <si>
    <t>Reference #</t>
  </si>
  <si>
    <t xml:space="preserve">Application
 Date </t>
  </si>
  <si>
    <t xml:space="preserve">Approval/Issuance Date </t>
  </si>
  <si>
    <r>
      <t xml:space="preserve">Site Plan Application </t>
    </r>
    <r>
      <rPr>
        <sz val="12"/>
        <color theme="1"/>
        <rFont val="Calibri"/>
        <family val="2"/>
        <scheme val="minor"/>
      </rPr>
      <t>(if N/A, leave dates blank)</t>
    </r>
  </si>
  <si>
    <r>
      <t>Zoning By-Law Application</t>
    </r>
    <r>
      <rPr>
        <sz val="12"/>
        <color theme="1"/>
        <rFont val="Calibri"/>
        <family val="2"/>
        <scheme val="minor"/>
      </rPr>
      <t xml:space="preserve"> (if N/A, leave dates blank)</t>
    </r>
  </si>
  <si>
    <t xml:space="preserve">Building Permit </t>
  </si>
  <si>
    <t>Development Charge Lock-In Effective Date</t>
  </si>
  <si>
    <t>BoC Rate Effective Date</t>
  </si>
  <si>
    <t>BoC Effective Rate</t>
  </si>
  <si>
    <t xml:space="preserve">Lock-In Expiration </t>
  </si>
  <si>
    <t>Interest Calculation Expiration</t>
  </si>
  <si>
    <t>INTEREST CALCULATION</t>
  </si>
  <si>
    <t>CITY DC</t>
  </si>
  <si>
    <t>GO DC</t>
  </si>
  <si>
    <t>Dun/Wat SAC</t>
  </si>
  <si>
    <t>DC Calculation as at Planning Application Date</t>
  </si>
  <si>
    <t>DC Payable</t>
  </si>
  <si>
    <t xml:space="preserve">Interest </t>
  </si>
  <si>
    <t>TOTAL CITY, GO &amp; SAC DEVELOPMENT CHARGES PAYABLE</t>
  </si>
  <si>
    <t>Note: Education Development Charges are calculated as at permit issuance date and apply in addition to City, GO &amp; SACs</t>
  </si>
  <si>
    <t>TERMS AND CONDITIONS</t>
  </si>
  <si>
    <t>https://www.bankofcanada.ca/terms/</t>
  </si>
  <si>
    <t>NAME</t>
  </si>
  <si>
    <t>Interest rates posted for selected products by the major chartered banks</t>
  </si>
  <si>
    <t>DESCRIPTION</t>
  </si>
  <si>
    <t>Weekly Wednesday, rates in percentage</t>
  </si>
  <si>
    <t>LINK</t>
  </si>
  <si>
    <t>https://www.bankofcanada.ca/?p=205791</t>
  </si>
  <si>
    <t>SERIES</t>
  </si>
  <si>
    <t>id</t>
  </si>
  <si>
    <t>label</t>
  </si>
  <si>
    <t>description</t>
  </si>
  <si>
    <t>V80691311</t>
  </si>
  <si>
    <t>Prime rate</t>
  </si>
  <si>
    <t>V80691333</t>
  </si>
  <si>
    <t>1-year</t>
  </si>
  <si>
    <t>Conventional mortgage</t>
  </si>
  <si>
    <t>V80691334</t>
  </si>
  <si>
    <t>3-year</t>
  </si>
  <si>
    <t>V80691335</t>
  </si>
  <si>
    <t>5-year</t>
  </si>
  <si>
    <t>V80691339</t>
  </si>
  <si>
    <t>Guaranteed investment certificates</t>
  </si>
  <si>
    <t>V80691340</t>
  </si>
  <si>
    <t>V80691341</t>
  </si>
  <si>
    <t>V80691336</t>
  </si>
  <si>
    <t>5-year personal fixed term</t>
  </si>
  <si>
    <t>V80691337</t>
  </si>
  <si>
    <t>Daily Interest Savings (balances over $100,000)</t>
  </si>
  <si>
    <t>V80691338</t>
  </si>
  <si>
    <t>Non-Chequable Savings Deposits</t>
  </si>
  <si>
    <t>OBSERVATIONS</t>
  </si>
  <si>
    <t>date</t>
  </si>
  <si>
    <t>Interest Begins</t>
  </si>
  <si>
    <t>Interest Ends</t>
  </si>
  <si>
    <t>Adjustment Date</t>
  </si>
  <si>
    <t>Period End Date</t>
  </si>
  <si>
    <t>Period Interest Start Date</t>
  </si>
  <si>
    <t>Period Interest End Date</t>
  </si>
  <si>
    <t>Section 26.3 Maximum</t>
  </si>
  <si>
    <t>DC Rate Lock-In Policy (FPAP-DC-003)</t>
  </si>
  <si>
    <t>Updated by Alex Di Domenico - 18-Jun-2024</t>
  </si>
  <si>
    <t>Base Rate of Interest</t>
  </si>
  <si>
    <t>Interest at Adjustment Date</t>
  </si>
  <si>
    <t>Interest for Application Period</t>
  </si>
  <si>
    <t>Rate Date</t>
  </si>
  <si>
    <t>RBC</t>
  </si>
  <si>
    <t>Scotia</t>
  </si>
  <si>
    <t>CIBC</t>
  </si>
  <si>
    <t>BMO</t>
  </si>
  <si>
    <t>TD</t>
  </si>
  <si>
    <t>Average</t>
  </si>
  <si>
    <t>Interest Date</t>
  </si>
  <si>
    <t>Base Rate</t>
  </si>
  <si>
    <t>Average Prime + 1%</t>
  </si>
  <si>
    <t>Application Period Start</t>
  </si>
  <si>
    <t>Application Period End</t>
  </si>
  <si>
    <t>Interest Rate</t>
  </si>
  <si>
    <t>2-Step Intensification Calculation</t>
  </si>
  <si>
    <t>FOR INTERNAL PURPOSES ONLY</t>
  </si>
  <si>
    <t>Step 1: Deduct Residential Redevelopment Credit from Units Eligible for Intensification Exemption</t>
  </si>
  <si>
    <t>Refer to DC By-Law Intensification Table for Eligibility</t>
  </si>
  <si>
    <t>CITY</t>
  </si>
  <si>
    <t>Extended</t>
  </si>
  <si>
    <t>NEW</t>
  </si>
  <si>
    <t>REDEVELOPMENT</t>
  </si>
  <si>
    <t>Step 2: Calculate Charges for Remainder to be Built</t>
  </si>
  <si>
    <t>Difference from Step 1 (if applicable)</t>
  </si>
  <si>
    <t>DC Payable before other exemptions:</t>
  </si>
  <si>
    <t>Intensification Exemption Amount:</t>
  </si>
  <si>
    <t>Redevelopment Credit:</t>
  </si>
  <si>
    <t>Usage of One-Time Intensification Exemption</t>
  </si>
  <si>
    <t>Updated by Alex Di Domenico - 15-Jan-2024</t>
  </si>
  <si>
    <t>Procedure: filter the exemptions database for intensification only, and copy/paste the details here. If an address comes up again, double check whether it qualifies for intensification.</t>
  </si>
  <si>
    <t>Address</t>
  </si>
  <si>
    <t>Month Permit Issued</t>
  </si>
  <si>
    <t>Year</t>
  </si>
  <si>
    <t>231 WALTER AVE S</t>
  </si>
  <si>
    <t>Jan</t>
  </si>
  <si>
    <t xml:space="preserve">101 LEEMING ST </t>
  </si>
  <si>
    <t xml:space="preserve">105 AIKMAN AVE </t>
  </si>
  <si>
    <t xml:space="preserve">777 UPPER GAGE AVE </t>
  </si>
  <si>
    <t xml:space="preserve">38 DUNKIRK DR </t>
  </si>
  <si>
    <t xml:space="preserve">637 UPPER OTTAWA ST </t>
  </si>
  <si>
    <t xml:space="preserve">19 GARROW DR </t>
  </si>
  <si>
    <t xml:space="preserve">110 WELBOURN DR </t>
  </si>
  <si>
    <t xml:space="preserve">131 BRIARWOOD CRES </t>
  </si>
  <si>
    <t>219 FERGUSON AVE S</t>
  </si>
  <si>
    <t xml:space="preserve">380R MELVIN AVE </t>
  </si>
  <si>
    <t xml:space="preserve">84 FAIRFIELD AVE </t>
  </si>
  <si>
    <t xml:space="preserve">29 DANA DR </t>
  </si>
  <si>
    <t xml:space="preserve">841 TENTH AVE </t>
  </si>
  <si>
    <t xml:space="preserve">2 GREEN FOREST DR </t>
  </si>
  <si>
    <t xml:space="preserve">25 LAMPMAN DR </t>
  </si>
  <si>
    <t>213 INVERNESS AVE E</t>
  </si>
  <si>
    <t xml:space="preserve">99 WARREN AVE </t>
  </si>
  <si>
    <t xml:space="preserve">41 ROYALEDGE WAY </t>
  </si>
  <si>
    <t xml:space="preserve">11 CHERYL AVE </t>
  </si>
  <si>
    <t>107 MACNAB ST S</t>
  </si>
  <si>
    <t xml:space="preserve">58 EAST 24TH ST </t>
  </si>
  <si>
    <t>Feb</t>
  </si>
  <si>
    <t xml:space="preserve">4363 HARRISON RD </t>
  </si>
  <si>
    <t xml:space="preserve">134 ONTARIO AVE </t>
  </si>
  <si>
    <t>317 MOHAWK RD E</t>
  </si>
  <si>
    <t xml:space="preserve">79 ESSLING AVE </t>
  </si>
  <si>
    <t xml:space="preserve">47 CASTLEFIELD DR </t>
  </si>
  <si>
    <t xml:space="preserve">91 DONN AVE </t>
  </si>
  <si>
    <t xml:space="preserve">325 UPPER GAGE AVE </t>
  </si>
  <si>
    <t xml:space="preserve">57 ALGONQUIN CRT </t>
  </si>
  <si>
    <t xml:space="preserve">39 LAWFIELD DR </t>
  </si>
  <si>
    <t xml:space="preserve">7 MORNINGSTAR CRT </t>
  </si>
  <si>
    <t xml:space="preserve">398 TALBOT ST </t>
  </si>
  <si>
    <t xml:space="preserve">215 FAIRFIELD AVE </t>
  </si>
  <si>
    <t xml:space="preserve">114 LUSCOMBE ST </t>
  </si>
  <si>
    <t xml:space="preserve">677 WILSON ST </t>
  </si>
  <si>
    <t xml:space="preserve">70 STEWARTDALE AVE </t>
  </si>
  <si>
    <t xml:space="preserve">6 EDENHILL AVE </t>
  </si>
  <si>
    <t xml:space="preserve">325 EAST 32ND ST </t>
  </si>
  <si>
    <t xml:space="preserve">44 WEST 27TH ST </t>
  </si>
  <si>
    <t xml:space="preserve">22 GARLAND PL </t>
  </si>
  <si>
    <t xml:space="preserve">56 EDENVALLEY  PL </t>
  </si>
  <si>
    <t xml:space="preserve">284 EAST 32ND ST </t>
  </si>
  <si>
    <t xml:space="preserve">64 IDLEWOOD AVE </t>
  </si>
  <si>
    <t xml:space="preserve">254 SANATORIUM RD </t>
  </si>
  <si>
    <t xml:space="preserve">311 EAST 34TH ST </t>
  </si>
  <si>
    <t xml:space="preserve">152 BRENTWOOD DR </t>
  </si>
  <si>
    <t xml:space="preserve">134 DESCHENE AVE </t>
  </si>
  <si>
    <t>830 MOHAWK RD E</t>
  </si>
  <si>
    <t xml:space="preserve">79 CANTERBURY AVE </t>
  </si>
  <si>
    <t>718 CANNON ST E</t>
  </si>
  <si>
    <t xml:space="preserve">43 MAHONY AVE </t>
  </si>
  <si>
    <t xml:space="preserve">9R WESTBOURNE RD </t>
  </si>
  <si>
    <t xml:space="preserve">424 QUIGLEY RD </t>
  </si>
  <si>
    <t>Mar</t>
  </si>
  <si>
    <t xml:space="preserve">23 GROVE ST </t>
  </si>
  <si>
    <t xml:space="preserve">64 ERINGATE CRT </t>
  </si>
  <si>
    <t xml:space="preserve">282 EAST 18TH ST </t>
  </si>
  <si>
    <t xml:space="preserve">157 TWIN CRES </t>
  </si>
  <si>
    <t xml:space="preserve">11 HALO CRT </t>
  </si>
  <si>
    <t xml:space="preserve">78 WEST 3RD ST </t>
  </si>
  <si>
    <t>268 BRUCEDALE AVE E</t>
  </si>
  <si>
    <t xml:space="preserve">36 NASHVILLE CIR </t>
  </si>
  <si>
    <t xml:space="preserve">5 FISHER CRES </t>
  </si>
  <si>
    <t xml:space="preserve">848 GARTH ST </t>
  </si>
  <si>
    <t xml:space="preserve">364 EAST 14TH ST </t>
  </si>
  <si>
    <t>82 ROSSLYN AVE N</t>
  </si>
  <si>
    <t xml:space="preserve">322 EAST 16TH ST </t>
  </si>
  <si>
    <t>160 GAGE AVE S</t>
  </si>
  <si>
    <t xml:space="preserve">51 HIGHRIDGE AVE </t>
  </si>
  <si>
    <t xml:space="preserve">203 EAST 43RD ST </t>
  </si>
  <si>
    <t xml:space="preserve">58 GREAT FALLS BLVD </t>
  </si>
  <si>
    <t xml:space="preserve">123 STRAWBERRY DR </t>
  </si>
  <si>
    <t>86 WELLINGTON ST S</t>
  </si>
  <si>
    <t xml:space="preserve">107 WINCHESTER BLVD </t>
  </si>
  <si>
    <t xml:space="preserve">5 SUNNING HILL AVE </t>
  </si>
  <si>
    <t xml:space="preserve">38 WARREN AVE </t>
  </si>
  <si>
    <t xml:space="preserve">106 TERRACE DR </t>
  </si>
  <si>
    <t>91 WELLINGTON ST S</t>
  </si>
  <si>
    <t>82 WELLINGTON ST S</t>
  </si>
  <si>
    <t xml:space="preserve">47 WEST 4TH ST </t>
  </si>
  <si>
    <t xml:space="preserve">23 BURRWOOD DR </t>
  </si>
  <si>
    <t>Apr</t>
  </si>
  <si>
    <t>535 MOHAWK RD W</t>
  </si>
  <si>
    <t xml:space="preserve">372 MARY ST </t>
  </si>
  <si>
    <t xml:space="preserve">420 EAST 13TH ST </t>
  </si>
  <si>
    <t xml:space="preserve">88 BURKHOLDER DR </t>
  </si>
  <si>
    <t xml:space="preserve">113 AFTON AVE </t>
  </si>
  <si>
    <t>22 BALSAM AVE N</t>
  </si>
  <si>
    <t xml:space="preserve">42 DELMAR DR </t>
  </si>
  <si>
    <t xml:space="preserve">291 EAST 24TH ST </t>
  </si>
  <si>
    <t xml:space="preserve">500 UPPER GAGE AVE </t>
  </si>
  <si>
    <t xml:space="preserve">85 CLARENDON AVE </t>
  </si>
  <si>
    <t>264 HUGHSON ST N</t>
  </si>
  <si>
    <t xml:space="preserve">185 EAST 31ST ST </t>
  </si>
  <si>
    <t xml:space="preserve">83 TERRACE DR </t>
  </si>
  <si>
    <t>10 LONGWOOD RD S</t>
  </si>
  <si>
    <t>May</t>
  </si>
  <si>
    <t xml:space="preserve">6520 SINCLAIRVILLE RD </t>
  </si>
  <si>
    <t>51 WELLINGTON ST S</t>
  </si>
  <si>
    <t xml:space="preserve">206 FORTISSIMO DR </t>
  </si>
  <si>
    <t xml:space="preserve">499 OLD MUD  ST </t>
  </si>
  <si>
    <t xml:space="preserve">157 WEST 19TH ST </t>
  </si>
  <si>
    <t xml:space="preserve">100 LEXINGTON AVE </t>
  </si>
  <si>
    <t xml:space="preserve">59 GOLDEN HAWK DR </t>
  </si>
  <si>
    <t xml:space="preserve">199 MEAD AVE </t>
  </si>
  <si>
    <t xml:space="preserve">165 STIRTON ST </t>
  </si>
  <si>
    <t xml:space="preserve">79 DOLOMITI CRT </t>
  </si>
  <si>
    <t xml:space="preserve">22 WILLIAM JOHNSON ST </t>
  </si>
  <si>
    <t xml:space="preserve">259 WINTERBERRY DR </t>
  </si>
  <si>
    <t xml:space="preserve">325 ROBERT ST </t>
  </si>
  <si>
    <t>552 CANNON ST E</t>
  </si>
  <si>
    <t xml:space="preserve">9 WINCHESTER BLVD </t>
  </si>
  <si>
    <t>31 GARSIDE AVE S</t>
  </si>
  <si>
    <t>101 WEIR ST S</t>
  </si>
  <si>
    <t xml:space="preserve">2033 BRAMPTON ST </t>
  </si>
  <si>
    <t xml:space="preserve">59 ASCOLI DR </t>
  </si>
  <si>
    <t xml:space="preserve">64 OXFORD ST </t>
  </si>
  <si>
    <t xml:space="preserve">9 GIBSON AVE </t>
  </si>
  <si>
    <t>8 FIRST ST S</t>
  </si>
  <si>
    <t xml:space="preserve">228 GLENCARRY AVE </t>
  </si>
  <si>
    <t xml:space="preserve">42 DESCHENE AVE </t>
  </si>
  <si>
    <t xml:space="preserve">124 HOOVER CRES </t>
  </si>
  <si>
    <t xml:space="preserve">277 EAST 34TH ST </t>
  </si>
  <si>
    <t>88 LOCKE ST N</t>
  </si>
  <si>
    <t xml:space="preserve">12 WHITTINGTON DR </t>
  </si>
  <si>
    <t xml:space="preserve">251 MARGARET AVE </t>
  </si>
  <si>
    <t>28 Oak Avenue</t>
  </si>
  <si>
    <t>252 CATHARINE ST N , HAMILTON Ward: 02</t>
  </si>
  <si>
    <t>2 BALSAM AVE S , HAMILTON Ward: 03</t>
  </si>
  <si>
    <t>260 DUNSMURE RD , HAMILTON Ward: 03</t>
  </si>
  <si>
    <t>June</t>
  </si>
  <si>
    <t>775 KING ST E , HAMILTON Ward: 03</t>
  </si>
  <si>
    <t>Not Issued</t>
  </si>
  <si>
    <t xml:space="preserve">24 RIESLING CRT </t>
  </si>
  <si>
    <t xml:space="preserve">65 BEAUCOURT RD </t>
  </si>
  <si>
    <t xml:space="preserve">66 BEAUCOURT RD </t>
  </si>
  <si>
    <t xml:space="preserve">14 VICTOR BLVD </t>
  </si>
  <si>
    <t xml:space="preserve">134 MARCELLA CRES </t>
  </si>
  <si>
    <t xml:space="preserve">81 YORK RD </t>
  </si>
  <si>
    <t xml:space="preserve">105 ALPINE AVE </t>
  </si>
  <si>
    <t xml:space="preserve">11 FISHER CRES </t>
  </si>
  <si>
    <t xml:space="preserve">160 MACASSA AVE </t>
  </si>
  <si>
    <t xml:space="preserve">117 ORGAN CRES </t>
  </si>
  <si>
    <t xml:space="preserve">490 EAST 27TH ST </t>
  </si>
  <si>
    <t xml:space="preserve">128 CAVELL AVE </t>
  </si>
  <si>
    <t xml:space="preserve">38 DOROTHY ST </t>
  </si>
  <si>
    <t>129 SHERMAN AVE N</t>
  </si>
  <si>
    <t xml:space="preserve">308 CRANBROOK DR </t>
  </si>
  <si>
    <t xml:space="preserve">166 FERNWOOD CRES </t>
  </si>
  <si>
    <t xml:space="preserve">638 ROSSEAU RD </t>
  </si>
  <si>
    <t>20 FAIRHOLT RD S</t>
  </si>
  <si>
    <t xml:space="preserve">14 WARREN AVE </t>
  </si>
  <si>
    <t xml:space="preserve">40 HARVEY ST </t>
  </si>
  <si>
    <t xml:space="preserve">7 BOLAN CRT </t>
  </si>
  <si>
    <t xml:space="preserve">106 CLARENDON AVE </t>
  </si>
  <si>
    <t xml:space="preserve">198 WEST 19TH ST </t>
  </si>
  <si>
    <t xml:space="preserve">20 LEDUC ST </t>
  </si>
  <si>
    <t xml:space="preserve">3 LING ST </t>
  </si>
  <si>
    <t xml:space="preserve">24 HAYDEN ST </t>
  </si>
  <si>
    <t>109 MOHAWK RD W</t>
  </si>
  <si>
    <t>106 BARNESDALE AVE N</t>
  </si>
  <si>
    <t xml:space="preserve">31 VOLA CRT </t>
  </si>
  <si>
    <t xml:space="preserve">22 SHERWOOD RISE </t>
  </si>
  <si>
    <t xml:space="preserve">7 CANARY CRT </t>
  </si>
  <si>
    <t>86 SHERMAN AVE N</t>
  </si>
  <si>
    <t xml:space="preserve">195 BROKER DR </t>
  </si>
  <si>
    <t xml:space="preserve">209 MANNING AVE </t>
  </si>
  <si>
    <t xml:space="preserve">918 UPPER SHERMAN AVE </t>
  </si>
  <si>
    <t xml:space="preserve">124 EAST 19TH ST </t>
  </si>
  <si>
    <t>44 TISDALE ST N</t>
  </si>
  <si>
    <t xml:space="preserve">367 EAST 18TH ST </t>
  </si>
  <si>
    <t>181 KING ST E</t>
  </si>
  <si>
    <t>2080 TRINITY CHURCH RD , GLANBROOK Ward: 11</t>
  </si>
  <si>
    <t xml:space="preserve">42 BOURBON CRT </t>
  </si>
  <si>
    <t>333 EAST AVE N</t>
  </si>
  <si>
    <t xml:space="preserve">107 DELMAR DR </t>
  </si>
  <si>
    <t xml:space="preserve">176 DAVID AVE </t>
  </si>
  <si>
    <t xml:space="preserve">93 CARRICK AVE </t>
  </si>
  <si>
    <t xml:space="preserve">22 ROWENA CRT </t>
  </si>
  <si>
    <t xml:space="preserve">567 EAST 27TH ST </t>
  </si>
  <si>
    <t xml:space="preserve">18 YARMOUTH CRT </t>
  </si>
  <si>
    <t xml:space="preserve">15 CAMILLE CRT </t>
  </si>
  <si>
    <t xml:space="preserve">331 EAST 36TH ST </t>
  </si>
  <si>
    <t xml:space="preserve">867 UPPER SHERMAN AVE </t>
  </si>
  <si>
    <t xml:space="preserve">166 WEST 18TH ST </t>
  </si>
  <si>
    <t>47 QUEENSDALE AVE E</t>
  </si>
  <si>
    <t xml:space="preserve">145 WEST 2ND ST </t>
  </si>
  <si>
    <t>230 SOUTH BEND RD E</t>
  </si>
  <si>
    <t xml:space="preserve">242 WEST 17TH ST </t>
  </si>
  <si>
    <t xml:space="preserve">254 UPPER PARADISE RD </t>
  </si>
  <si>
    <t xml:space="preserve">326 EAST 42ND ST </t>
  </si>
  <si>
    <t xml:space="preserve">161 RIDGE ST </t>
  </si>
  <si>
    <t>92 SOUTH BEND RD W</t>
  </si>
  <si>
    <t xml:space="preserve">115 BRIARWOOD CRES </t>
  </si>
  <si>
    <t xml:space="preserve">877 UPPER OTTAWA ST </t>
  </si>
  <si>
    <t>327 JACKSON ST W</t>
  </si>
  <si>
    <t xml:space="preserve">15 CEDAR AVE </t>
  </si>
  <si>
    <t>98 ROSSLYN AVE N</t>
  </si>
  <si>
    <t xml:space="preserve">285 MELVIN AVE </t>
  </si>
  <si>
    <t xml:space="preserve">21 FAIRLEIGH CRES </t>
  </si>
  <si>
    <t>51 PARK ROW N</t>
  </si>
  <si>
    <t>11 FAIRLEIGH AVE N</t>
  </si>
  <si>
    <t xml:space="preserve">162 FERNWOOD CRES </t>
  </si>
  <si>
    <t xml:space="preserve">225 EAST 24TH ST </t>
  </si>
  <si>
    <t>460 DUNDURN ST S</t>
  </si>
  <si>
    <t xml:space="preserve">63 WINCHESTER BLVD </t>
  </si>
  <si>
    <t xml:space="preserve">1208 WEST 5TH ST </t>
  </si>
  <si>
    <t xml:space="preserve">7 WELBOURN DR </t>
  </si>
  <si>
    <t xml:space="preserve">13 GIBSON AVE </t>
  </si>
  <si>
    <t>163 WENTWORTH ST N</t>
  </si>
  <si>
    <t xml:space="preserve">76 ATERNO DR </t>
  </si>
  <si>
    <t>236 WEST AVE N</t>
  </si>
  <si>
    <t xml:space="preserve">55 EDWINA CRT </t>
  </si>
  <si>
    <t xml:space="preserve">380 MELVIN AVE </t>
  </si>
  <si>
    <t xml:space="preserve">15 ATHENS ST </t>
  </si>
  <si>
    <t xml:space="preserve">54 WEST 4TH ST </t>
  </si>
  <si>
    <t xml:space="preserve">35 FOLKESTONE AVE </t>
  </si>
  <si>
    <t>79 POTTRUFF RD S</t>
  </si>
  <si>
    <t>1338 BARTON ST E</t>
  </si>
  <si>
    <t>12 HOLTON AVE N , HAMILTON Ward: 03</t>
  </si>
  <si>
    <t>886 King St. E</t>
  </si>
  <si>
    <t xml:space="preserve">95 PALMER RD </t>
  </si>
  <si>
    <t xml:space="preserve">393 EAST 27TH ST </t>
  </si>
  <si>
    <t>31 TRAGINA AVE S</t>
  </si>
  <si>
    <t>500 STONE CHURCH RD E</t>
  </si>
  <si>
    <t xml:space="preserve">22 CHERYL AVE </t>
  </si>
  <si>
    <t>1141 MOHAWK RD E</t>
  </si>
  <si>
    <t>104 EMERALD ST N</t>
  </si>
  <si>
    <t xml:space="preserve">110 MALTA DR </t>
  </si>
  <si>
    <t xml:space="preserve">69 WEST 1ST ST </t>
  </si>
  <si>
    <t xml:space="preserve">28 EAST 23RD ST </t>
  </si>
  <si>
    <t xml:space="preserve">768 TENTH AVE </t>
  </si>
  <si>
    <t xml:space="preserve">216 WEST 16TH ST </t>
  </si>
  <si>
    <t>25 EAST AVE N</t>
  </si>
  <si>
    <t>72 VICTORIA AVE S</t>
  </si>
  <si>
    <t>119 OTTAWA ST N , HAMILTON Ward: 03</t>
  </si>
  <si>
    <t>Jun</t>
  </si>
  <si>
    <t xml:space="preserve">9 ARKLEDUN AVE </t>
  </si>
  <si>
    <t xml:space="preserve">191 EAST 25TH ST </t>
  </si>
  <si>
    <t xml:space="preserve">128 HOWARD AVE </t>
  </si>
  <si>
    <t xml:space="preserve">168 WHITNEY AVE </t>
  </si>
  <si>
    <t>65 ARTHUR AVE N</t>
  </si>
  <si>
    <t>562 CANNON ST E</t>
  </si>
  <si>
    <t>205 HUNTER ST E</t>
  </si>
  <si>
    <t xml:space="preserve">42 WEST 3RD ST </t>
  </si>
  <si>
    <t xml:space="preserve">326 EAST 19TH ST </t>
  </si>
  <si>
    <t xml:space="preserve">108 MOUNT PLEASANT DR </t>
  </si>
  <si>
    <t xml:space="preserve">9 FIELDWAY DR </t>
  </si>
  <si>
    <t xml:space="preserve">51 RALEIGH ST </t>
  </si>
  <si>
    <t xml:space="preserve">232 BOLD ST </t>
  </si>
  <si>
    <t>783 QUEENSDALE AVE E</t>
  </si>
  <si>
    <t xml:space="preserve">22 BRIARWOOD CRES </t>
  </si>
  <si>
    <t xml:space="preserve">77 WEST 4TH ST </t>
  </si>
  <si>
    <t xml:space="preserve">431 EAST 36TH ST </t>
  </si>
  <si>
    <t xml:space="preserve">671 SEVENTH AVE </t>
  </si>
  <si>
    <t>2264 KING ST E</t>
  </si>
  <si>
    <t xml:space="preserve">68 ELLIS AVE </t>
  </si>
  <si>
    <t>289 KENILWORTH AVE N</t>
  </si>
  <si>
    <t xml:space="preserve">109 EAST 5TH ST </t>
  </si>
  <si>
    <t>192 HUGHSON ST N , HAMILTON Ward: 02</t>
  </si>
  <si>
    <t>Jul</t>
  </si>
  <si>
    <t>181 JOHN ST N , HAMILTON Ward: 02</t>
  </si>
  <si>
    <t>610 KING ST E , HAMILTON Ward: 03</t>
  </si>
  <si>
    <t>23 CLINE AVE S</t>
  </si>
  <si>
    <t xml:space="preserve">2 JULIEBETH DR </t>
  </si>
  <si>
    <t>145 WELLINGTON ST N</t>
  </si>
  <si>
    <t xml:space="preserve">1024 BARTON ST </t>
  </si>
  <si>
    <t xml:space="preserve">6 PLEASANT AVE </t>
  </si>
  <si>
    <t xml:space="preserve">124 UPPER PARADISE RD </t>
  </si>
  <si>
    <t xml:space="preserve">132 ALLENBY AVE </t>
  </si>
  <si>
    <t xml:space="preserve">320 MCNEILLY RD </t>
  </si>
  <si>
    <t xml:space="preserve">42 EAST 41ST ST </t>
  </si>
  <si>
    <t xml:space="preserve">22 FAIR ST </t>
  </si>
  <si>
    <t xml:space="preserve">16 WEST 3RD ST </t>
  </si>
  <si>
    <t xml:space="preserve">273 EAST 45TH ST </t>
  </si>
  <si>
    <t>101 WALNUT ST S</t>
  </si>
  <si>
    <t xml:space="preserve">265 WEST 19TH ST </t>
  </si>
  <si>
    <t xml:space="preserve">112 BURKHOLDER DR </t>
  </si>
  <si>
    <t xml:space="preserve">590 DICENZO DR </t>
  </si>
  <si>
    <t xml:space="preserve">84 TERRACE DR </t>
  </si>
  <si>
    <t xml:space="preserve">118 MANNING AVE </t>
  </si>
  <si>
    <t xml:space="preserve">290 DALGLEISH TRAIL </t>
  </si>
  <si>
    <t xml:space="preserve">131 WINCHESTER BLVD </t>
  </si>
  <si>
    <t xml:space="preserve">892 UPPER OTTAWA ST </t>
  </si>
  <si>
    <t xml:space="preserve">31 FELLOWES CRES </t>
  </si>
  <si>
    <t xml:space="preserve">54 ATWATER CRES </t>
  </si>
  <si>
    <t xml:space="preserve">71 RONALDSHAY AVE </t>
  </si>
  <si>
    <t>58 ROSSLYN AVE N</t>
  </si>
  <si>
    <t xml:space="preserve">232 EAGLEWOOD DR </t>
  </si>
  <si>
    <t xml:space="preserve">179 DARLINGTON DR </t>
  </si>
  <si>
    <t xml:space="preserve">437 UPPER KENILWORTH AVE </t>
  </si>
  <si>
    <t xml:space="preserve">104 MOXLEY DR </t>
  </si>
  <si>
    <t>129 PARKDALE AVE S</t>
  </si>
  <si>
    <t xml:space="preserve">207 MOUNT ALBION RD </t>
  </si>
  <si>
    <t>Aug</t>
  </si>
  <si>
    <t xml:space="preserve">290 HIGHRIDGE AVE </t>
  </si>
  <si>
    <t xml:space="preserve">649 UPPER SHERMAN AVE </t>
  </si>
  <si>
    <t xml:space="preserve">691 TEMPLEMEAD DR </t>
  </si>
  <si>
    <t xml:space="preserve">45 ANNA CAPRI DR </t>
  </si>
  <si>
    <t xml:space="preserve">134 DELMAR DR </t>
  </si>
  <si>
    <t xml:space="preserve">542 WALMER RD </t>
  </si>
  <si>
    <t xml:space="preserve">378 EAST 18TH ST </t>
  </si>
  <si>
    <t xml:space="preserve">58 LAWNHURST DR </t>
  </si>
  <si>
    <t xml:space="preserve">56 TERRACE DR </t>
  </si>
  <si>
    <t xml:space="preserve">40 CLARENDON AVE </t>
  </si>
  <si>
    <t>108 ADAIR AVE S</t>
  </si>
  <si>
    <t xml:space="preserve">35 MAGILL ST </t>
  </si>
  <si>
    <t xml:space="preserve">88 WISE CRES </t>
  </si>
  <si>
    <t xml:space="preserve">15 ALDRIDGE ST </t>
  </si>
  <si>
    <t xml:space="preserve">36 CLOKE CRT </t>
  </si>
  <si>
    <t xml:space="preserve">27 SYCAMORE ST </t>
  </si>
  <si>
    <t>Sep</t>
  </si>
  <si>
    <t xml:space="preserve">165 FUSILIER DR </t>
  </si>
  <si>
    <t xml:space="preserve">77 MOXLEY DR </t>
  </si>
  <si>
    <t xml:space="preserve">48 CLOKE CRT </t>
  </si>
  <si>
    <t xml:space="preserve">190 STANLEY AVE </t>
  </si>
  <si>
    <t xml:space="preserve">296 EAST 43RD ST </t>
  </si>
  <si>
    <t xml:space="preserve">26 PERCY CRT </t>
  </si>
  <si>
    <t xml:space="preserve">38 RENDELL BLVD </t>
  </si>
  <si>
    <t xml:space="preserve">15 ROLAND RD </t>
  </si>
  <si>
    <t xml:space="preserve">420 EAST 36TH ST </t>
  </si>
  <si>
    <t>500 MOHAWK RD E</t>
  </si>
  <si>
    <t>220 CHARLTON AVE W</t>
  </si>
  <si>
    <t xml:space="preserve">146 WEST 33RD ST </t>
  </si>
  <si>
    <t>Oct</t>
  </si>
  <si>
    <t xml:space="preserve">28 ONYX DR </t>
  </si>
  <si>
    <t xml:space="preserve">461 UPPER GAGE AVE </t>
  </si>
  <si>
    <t xml:space="preserve">85 SHOWCASE DR </t>
  </si>
  <si>
    <t xml:space="preserve">188 STANLEY AVE </t>
  </si>
  <si>
    <t>58 KENILWORTH AVE S</t>
  </si>
  <si>
    <t xml:space="preserve">29 BIRCHCLIFFE CRES </t>
  </si>
  <si>
    <t>136 GAGE AVE S</t>
  </si>
  <si>
    <t xml:space="preserve">58 SOUTHMEADOW CRES </t>
  </si>
  <si>
    <t xml:space="preserve">96 WEST 4TH ST </t>
  </si>
  <si>
    <t>1085 QUEENSDALE AVE E</t>
  </si>
  <si>
    <t>231 KENSINGTON AVE N</t>
  </si>
  <si>
    <t>172 FENNELL AVE E</t>
  </si>
  <si>
    <t xml:space="preserve">166 CRAFTER CRES </t>
  </si>
  <si>
    <t xml:space="preserve">358 EAST 37TH ST </t>
  </si>
  <si>
    <t xml:space="preserve">366 EAST 36TH ST </t>
  </si>
  <si>
    <t>88 SOUTH BEND RD E</t>
  </si>
  <si>
    <t xml:space="preserve">14 ALBA ST </t>
  </si>
  <si>
    <t xml:space="preserve">143 HOOVER CRES </t>
  </si>
  <si>
    <t xml:space="preserve">249 EAST 18TH ST </t>
  </si>
  <si>
    <t xml:space="preserve">131 BELL AVE </t>
  </si>
  <si>
    <t xml:space="preserve">180 LAWNHURST DR </t>
  </si>
  <si>
    <t xml:space="preserve">167 CANADA ST </t>
  </si>
  <si>
    <t xml:space="preserve">21 BROMLEY RD </t>
  </si>
  <si>
    <t xml:space="preserve">43 CARRICK AVE </t>
  </si>
  <si>
    <t xml:space="preserve">117 PEER CRT </t>
  </si>
  <si>
    <t xml:space="preserve">455 BRIGADOON DR </t>
  </si>
  <si>
    <t xml:space="preserve">62 RICHWILL RD </t>
  </si>
  <si>
    <t xml:space="preserve">158 DELANCEY BLVD </t>
  </si>
  <si>
    <t xml:space="preserve">285 WEST 18TH ST </t>
  </si>
  <si>
    <t xml:space="preserve">288 ACADIA DR </t>
  </si>
  <si>
    <t>859 KING ST E</t>
  </si>
  <si>
    <t xml:space="preserve">75 LILACSIDE DR </t>
  </si>
  <si>
    <t xml:space="preserve">85 RONALDSHAY AVE </t>
  </si>
  <si>
    <t>237 PROSPECT ST S</t>
  </si>
  <si>
    <t>Nov</t>
  </si>
  <si>
    <t xml:space="preserve">104 SPADINA AVE </t>
  </si>
  <si>
    <t xml:space="preserve">64 MEADOWLARK DR </t>
  </si>
  <si>
    <t xml:space="preserve">212 SPRING CREEK DR </t>
  </si>
  <si>
    <t xml:space="preserve">1589 UPPER SHERMAN AVE </t>
  </si>
  <si>
    <t xml:space="preserve">15 VALERY CRT </t>
  </si>
  <si>
    <t xml:space="preserve">342 EAST 23RD ST </t>
  </si>
  <si>
    <t>139 WENTWORTH ST N</t>
  </si>
  <si>
    <t xml:space="preserve">310 WEST 2ND ST </t>
  </si>
  <si>
    <t xml:space="preserve">1176 SHEFFIELD RD </t>
  </si>
  <si>
    <t xml:space="preserve">64 HILDEGARD DR </t>
  </si>
  <si>
    <t xml:space="preserve">32 BRITANNIA AVE </t>
  </si>
  <si>
    <t xml:space="preserve">93 THORNDALE CRES </t>
  </si>
  <si>
    <t xml:space="preserve">596 UPPER OTTAWA ST </t>
  </si>
  <si>
    <t xml:space="preserve">11 ATERNO DR </t>
  </si>
  <si>
    <t xml:space="preserve">20 PROCTOR BLVD </t>
  </si>
  <si>
    <t xml:space="preserve">4 ROYAL AVE </t>
  </si>
  <si>
    <t xml:space="preserve">28 KINRADE AVE </t>
  </si>
  <si>
    <t xml:space="preserve">38 REDWING RD </t>
  </si>
  <si>
    <t>372 MOHAWK RD W</t>
  </si>
  <si>
    <t>63 WEST AVE N</t>
  </si>
  <si>
    <t xml:space="preserve">13 GREENINGDON DR </t>
  </si>
  <si>
    <t xml:space="preserve">175 EAST 5TH ST </t>
  </si>
  <si>
    <t>185 SHERMAN AVE N</t>
  </si>
  <si>
    <t>1459 MAIN ST E</t>
  </si>
  <si>
    <t xml:space="preserve">948 CONCESSION ST </t>
  </si>
  <si>
    <t xml:space="preserve">61 WELBOURN DR </t>
  </si>
  <si>
    <t xml:space="preserve">220 WEST 18TH ST </t>
  </si>
  <si>
    <t>Dec</t>
  </si>
  <si>
    <t xml:space="preserve">236 FERNWOOD CRES </t>
  </si>
  <si>
    <t xml:space="preserve">15 WEST GLEN AVE </t>
  </si>
  <si>
    <t xml:space="preserve">7 ATKINS DR </t>
  </si>
  <si>
    <t xml:space="preserve">64 GARTH TRAILS  CRES </t>
  </si>
  <si>
    <t>27 STRATHCONA AVE S</t>
  </si>
  <si>
    <t xml:space="preserve">88 BELLROYAL CRES </t>
  </si>
  <si>
    <t xml:space="preserve">149 ELGIN ST </t>
  </si>
  <si>
    <t xml:space="preserve">73 ALBANY AVE </t>
  </si>
  <si>
    <t>204 BALSAM AVE S</t>
  </si>
  <si>
    <t xml:space="preserve">47 HOOVER CRES </t>
  </si>
  <si>
    <t xml:space="preserve">29 KEITH ST </t>
  </si>
  <si>
    <t xml:space="preserve">84 WEST 27TH ST </t>
  </si>
  <si>
    <t>30 BALSAM AVE S</t>
  </si>
  <si>
    <t xml:space="preserve">524 WEST 5TH ST </t>
  </si>
  <si>
    <t xml:space="preserve">118 MALTA DR </t>
  </si>
  <si>
    <t xml:space="preserve">4 BINGHAM RD </t>
  </si>
  <si>
    <t xml:space="preserve">180 WEST 33RD ST </t>
  </si>
  <si>
    <t xml:space="preserve">176 EAST 25TH ST </t>
  </si>
  <si>
    <t xml:space="preserve">114 WARREN AVE </t>
  </si>
  <si>
    <t xml:space="preserve">371 EAST 28TH ST </t>
  </si>
  <si>
    <t>514 JOHN ST N</t>
  </si>
  <si>
    <t xml:space="preserve">61 DOLOMITI CRT </t>
  </si>
  <si>
    <t xml:space="preserve">15 GRANT AVE </t>
  </si>
  <si>
    <t>75 CARLING ST , HAMILTON Ward: 01</t>
  </si>
  <si>
    <t>90 LOCKE ST S , HAMILTON Ward: 01</t>
  </si>
  <si>
    <t>155 CHARLTON AVE E , HAMILTON Ward: 02</t>
  </si>
  <si>
    <t>590 MAIN ST E , HAMILTON Ward: 03</t>
  </si>
  <si>
    <t>91 WENTWORTH ST S , HAMILTON Ward: 03</t>
  </si>
  <si>
    <t xml:space="preserve">167 OAKLAND DR </t>
  </si>
  <si>
    <t>22 ADAIR AVE N</t>
  </si>
  <si>
    <t>147 WENTWORTH ST N</t>
  </si>
  <si>
    <t xml:space="preserve">9 BEGUE ST </t>
  </si>
  <si>
    <t>832 BRUCEDALE AVE E</t>
  </si>
  <si>
    <t xml:space="preserve">74 GREEN MEADOW RD </t>
  </si>
  <si>
    <t xml:space="preserve">11 LAWFIELD DR </t>
  </si>
  <si>
    <t xml:space="preserve">54 STIRTON ST </t>
  </si>
  <si>
    <t xml:space="preserve">145 BURRIS ST </t>
  </si>
  <si>
    <t xml:space="preserve">801 NINTH AVE </t>
  </si>
  <si>
    <t xml:space="preserve">778 TENTH AVE </t>
  </si>
  <si>
    <t xml:space="preserve">69 AUSTIN DR </t>
  </si>
  <si>
    <t xml:space="preserve">318 EAST 32ND ST </t>
  </si>
  <si>
    <t xml:space="preserve">306 EAST 18TH ST </t>
  </si>
  <si>
    <t>49 FENNELL AVE W</t>
  </si>
  <si>
    <t xml:space="preserve">39 WILDEWOOD AVE </t>
  </si>
  <si>
    <t xml:space="preserve">215 MOUNT ALBION RD </t>
  </si>
  <si>
    <t xml:space="preserve">325 CUMBERLAND AVE </t>
  </si>
  <si>
    <t xml:space="preserve">38 LOYALIST DR </t>
  </si>
  <si>
    <t>36 POTTRUFF RD S</t>
  </si>
  <si>
    <t xml:space="preserve">14 FISHER CRES </t>
  </si>
  <si>
    <t xml:space="preserve">4 STARLIGHT CRT </t>
  </si>
  <si>
    <t>64 GUISE ST E</t>
  </si>
  <si>
    <t>43 TISDALE ST S</t>
  </si>
  <si>
    <t>300 SOUTH BEND RD E</t>
  </si>
  <si>
    <t xml:space="preserve">328 EAST 42ND ST </t>
  </si>
  <si>
    <t xml:space="preserve">277 CLOVERDALE AVE </t>
  </si>
  <si>
    <t xml:space="preserve">278 EAST 34TH ST </t>
  </si>
  <si>
    <t xml:space="preserve">15 LEAVESDEN PL </t>
  </si>
  <si>
    <t>148 EMERALD ST N</t>
  </si>
  <si>
    <t>54 WEST AVE N</t>
  </si>
  <si>
    <t>135 EDGEMONT ST N</t>
  </si>
  <si>
    <t xml:space="preserve">152 DELMAR DR </t>
  </si>
  <si>
    <t xml:space="preserve">386 SCENIC DR </t>
  </si>
  <si>
    <t xml:space="preserve">49 EAST 41ST ST </t>
  </si>
  <si>
    <t>1052 FENNELL AVE E</t>
  </si>
  <si>
    <t>39 WALTER AVE S</t>
  </si>
  <si>
    <t xml:space="preserve">99 DANA DR </t>
  </si>
  <si>
    <t>191 NASH RD N</t>
  </si>
  <si>
    <t xml:space="preserve">10 SHERWOOD RISE </t>
  </si>
  <si>
    <t xml:space="preserve">11 MICHAEL AVE </t>
  </si>
  <si>
    <t xml:space="preserve">224 EAST 24TH ST </t>
  </si>
  <si>
    <t xml:space="preserve">59 JAMESTON AVE </t>
  </si>
  <si>
    <t xml:space="preserve">9 GAINES AVE </t>
  </si>
  <si>
    <t>155 PROSPECT ST N</t>
  </si>
  <si>
    <t xml:space="preserve">370 EAST 24TH ST </t>
  </si>
  <si>
    <t xml:space="preserve">190 WEST 19TH ST </t>
  </si>
  <si>
    <t xml:space="preserve">85 ATWATER CRES </t>
  </si>
  <si>
    <t xml:space="preserve">90 WARREN AVE </t>
  </si>
  <si>
    <t>149 WELLINGTON ST N</t>
  </si>
  <si>
    <t xml:space="preserve">186 GRENFELL ST </t>
  </si>
  <si>
    <t>578 CANNON ST E</t>
  </si>
  <si>
    <t>119 LIMERIDGE RD E</t>
  </si>
  <si>
    <t xml:space="preserve">155 HOWARD AVE </t>
  </si>
  <si>
    <t xml:space="preserve">129 EAST 22ND ST </t>
  </si>
  <si>
    <t xml:space="preserve">734 UPPER OTTAWA ST </t>
  </si>
  <si>
    <t xml:space="preserve">42 GLADSTONE AVE </t>
  </si>
  <si>
    <t xml:space="preserve">24 GRENADIER DR </t>
  </si>
  <si>
    <t xml:space="preserve">55 EAST 39TH ST </t>
  </si>
  <si>
    <t xml:space="preserve">277 UPPER PARADISE RD </t>
  </si>
  <si>
    <t>29 ARTHUR AVE S</t>
  </si>
  <si>
    <t xml:space="preserve">71 CROMWELL CRES </t>
  </si>
  <si>
    <t xml:space="preserve">308 MOUNT ALBION RD </t>
  </si>
  <si>
    <t xml:space="preserve">75 KIMBERLY DR </t>
  </si>
  <si>
    <t xml:space="preserve">149 MAPLEWOOD AVE </t>
  </si>
  <si>
    <t>327 DUNDURN ST S</t>
  </si>
  <si>
    <t xml:space="preserve">29 JUANITA DR </t>
  </si>
  <si>
    <t xml:space="preserve">10 BELLINGHAM DR </t>
  </si>
  <si>
    <t>223 BALSAM AVE S</t>
  </si>
  <si>
    <t xml:space="preserve">508 ABERDEEN AVE </t>
  </si>
  <si>
    <t xml:space="preserve">67 FERNWOOD CRES </t>
  </si>
  <si>
    <t xml:space="preserve">63 SANATORIUM RD </t>
  </si>
  <si>
    <t>75 FENNELL AVE W</t>
  </si>
  <si>
    <t xml:space="preserve">266 EAST 14TH ST </t>
  </si>
  <si>
    <t xml:space="preserve">122 EAST 8TH ST </t>
  </si>
  <si>
    <t xml:space="preserve">149 EAST 43RD ST </t>
  </si>
  <si>
    <t xml:space="preserve">356 EAST 34TH ST </t>
  </si>
  <si>
    <t xml:space="preserve">200 WEST 18TH ST </t>
  </si>
  <si>
    <t xml:space="preserve">42 BRIARWOOD CRES </t>
  </si>
  <si>
    <t xml:space="preserve">394 EAST 43RD ST </t>
  </si>
  <si>
    <t xml:space="preserve">59 EAST 44TH ST </t>
  </si>
  <si>
    <t>26 ARTHUR AVE N</t>
  </si>
  <si>
    <t>208 LOCKE ST N</t>
  </si>
  <si>
    <t xml:space="preserve">12 WILLIAM ST </t>
  </si>
  <si>
    <t>81 SOUTH BEND RD E</t>
  </si>
  <si>
    <t xml:space="preserve">98 LYNBROOK DR </t>
  </si>
  <si>
    <t xml:space="preserve">107 WEST 33RD ST </t>
  </si>
  <si>
    <t xml:space="preserve">1364 UPPER WELLINGTON ST </t>
  </si>
  <si>
    <t xml:space="preserve">120 SENECA AVE </t>
  </si>
  <si>
    <t xml:space="preserve">84 HILDEGARD DR </t>
  </si>
  <si>
    <t xml:space="preserve">385 EAST 19TH ST </t>
  </si>
  <si>
    <t>11 THORNDALE ST N</t>
  </si>
  <si>
    <t xml:space="preserve">3 WESTAWAY PL </t>
  </si>
  <si>
    <t xml:space="preserve">493 QUEEN VICTORIA DR </t>
  </si>
  <si>
    <t xml:space="preserve">281 EAST 34TH ST </t>
  </si>
  <si>
    <t xml:space="preserve">83 BROKER DR </t>
  </si>
  <si>
    <t xml:space="preserve">8 ALDERNEY AVE </t>
  </si>
  <si>
    <t>305 CANNON ST E</t>
  </si>
  <si>
    <t xml:space="preserve">58 SANDALWOOD AVE </t>
  </si>
  <si>
    <t xml:space="preserve">271 CARSON DR </t>
  </si>
  <si>
    <t xml:space="preserve">68 SUMMERLEA DR </t>
  </si>
  <si>
    <t>64 MOHAWK RD W</t>
  </si>
  <si>
    <t xml:space="preserve">502 UPPER SHERMAN AVE </t>
  </si>
  <si>
    <t xml:space="preserve">40 MANNING AVE </t>
  </si>
  <si>
    <t xml:space="preserve">370 EAST 13TH ST </t>
  </si>
  <si>
    <t xml:space="preserve">78 GEORGE ST </t>
  </si>
  <si>
    <t xml:space="preserve">151 EAST 42ND ST </t>
  </si>
  <si>
    <t xml:space="preserve">22 SHERIDAN DR </t>
  </si>
  <si>
    <t xml:space="preserve">82 RALEIGH ST </t>
  </si>
  <si>
    <t xml:space="preserve">136 EAST 42ND ST </t>
  </si>
  <si>
    <t xml:space="preserve">294 EAST 28TH ST </t>
  </si>
  <si>
    <t xml:space="preserve">6 WEST 4TH ST </t>
  </si>
  <si>
    <t>110 BARTON ST E</t>
  </si>
  <si>
    <t>821 MOHAWK RD E</t>
  </si>
  <si>
    <t xml:space="preserve">502 EAST 16TH ST </t>
  </si>
  <si>
    <t xml:space="preserve">345 VIENNA ST </t>
  </si>
  <si>
    <t>20 HOLTON AVE S</t>
  </si>
  <si>
    <t xml:space="preserve">214 FORTISSIMO DR </t>
  </si>
  <si>
    <t>1686 KING ST E</t>
  </si>
  <si>
    <t xml:space="preserve">146 EAST 34TH ST </t>
  </si>
  <si>
    <t xml:space="preserve">4 WELBOURN DR </t>
  </si>
  <si>
    <t xml:space="preserve">77 PALING CRT </t>
  </si>
  <si>
    <t xml:space="preserve">13 TILBURY CRT </t>
  </si>
  <si>
    <t>605 MOHAWK RD E</t>
  </si>
  <si>
    <t xml:space="preserve">39 DOROTHY ST </t>
  </si>
  <si>
    <t xml:space="preserve">353 EAST 28TH ST </t>
  </si>
  <si>
    <t xml:space="preserve">486 EAST 36TH ST </t>
  </si>
  <si>
    <t>574 CANNON ST E</t>
  </si>
  <si>
    <t xml:space="preserve">366 EAST 23RD ST </t>
  </si>
  <si>
    <t xml:space="preserve">8 COLMAR PL </t>
  </si>
  <si>
    <t xml:space="preserve">1569 UPPER SHERMAN AVE </t>
  </si>
  <si>
    <t xml:space="preserve">66 RADFORD ST </t>
  </si>
  <si>
    <t>287 HUNTER ST E</t>
  </si>
  <si>
    <t>57 MCELROY RD E</t>
  </si>
  <si>
    <t xml:space="preserve">3 ALLEGRO PL </t>
  </si>
  <si>
    <t>219 BALSAM AVE S</t>
  </si>
  <si>
    <t xml:space="preserve">155 ANNABELLE ST </t>
  </si>
  <si>
    <t xml:space="preserve">22R STANLEY AVE </t>
  </si>
  <si>
    <t xml:space="preserve">60 VICEROY CRT </t>
  </si>
  <si>
    <t xml:space="preserve">29 GIBSON AVE </t>
  </si>
  <si>
    <t xml:space="preserve">5 DODSON ST </t>
  </si>
  <si>
    <t xml:space="preserve">103 EAST 41ST ST </t>
  </si>
  <si>
    <t xml:space="preserve">72 LILACSIDE DR </t>
  </si>
  <si>
    <t xml:space="preserve">192 EAST 6TH ST </t>
  </si>
  <si>
    <t xml:space="preserve">42 CAMEO AVE </t>
  </si>
  <si>
    <t xml:space="preserve">19 MEADOWLARK DR </t>
  </si>
  <si>
    <t xml:space="preserve">144 MONTROSE AVE </t>
  </si>
  <si>
    <t>142 MOHAWK RD E</t>
  </si>
  <si>
    <t>61 PICTON ST W</t>
  </si>
  <si>
    <t xml:space="preserve">10 HUDSON CRT </t>
  </si>
  <si>
    <t xml:space="preserve">58 ST. MATTHEWS AVE </t>
  </si>
  <si>
    <t xml:space="preserve">15 SHERIDAN LANE </t>
  </si>
  <si>
    <t xml:space="preserve">600 UPPER KENILWORTH AVE </t>
  </si>
  <si>
    <t xml:space="preserve">351 EAST 27TH ST </t>
  </si>
  <si>
    <t xml:space="preserve">33 BEHAN ST </t>
  </si>
  <si>
    <t xml:space="preserve">103 WISE CRES </t>
  </si>
  <si>
    <t xml:space="preserve">261 WEST 31ST ST </t>
  </si>
  <si>
    <t xml:space="preserve">102 BONAPARTE WAY </t>
  </si>
  <si>
    <t xml:space="preserve">271 EAST 12TH ST </t>
  </si>
  <si>
    <t xml:space="preserve">73 SALEM AVE </t>
  </si>
  <si>
    <t xml:space="preserve">79 LUSCOMBE ST </t>
  </si>
  <si>
    <t xml:space="preserve">177 ALLENBY AVE </t>
  </si>
  <si>
    <t xml:space="preserve">69 GILCREST ST </t>
  </si>
  <si>
    <t xml:space="preserve">91R CHATHAM ST </t>
  </si>
  <si>
    <t xml:space="preserve">435 UPPER GAGE AVE </t>
  </si>
  <si>
    <t>155 WENTWORTH ST N</t>
  </si>
  <si>
    <t xml:space="preserve">282 ROSEDALE AVE </t>
  </si>
  <si>
    <t xml:space="preserve">6 WILDEWOOD AVE </t>
  </si>
  <si>
    <t>11 GROSVENOR AVE S</t>
  </si>
  <si>
    <t>14 CROSS ST , DUNDAS Ward: 13</t>
  </si>
  <si>
    <t>Sept</t>
  </si>
  <si>
    <t xml:space="preserve">26 RADFORD ST </t>
  </si>
  <si>
    <t>July</t>
  </si>
  <si>
    <t xml:space="preserve">42 CARRICK AVE </t>
  </si>
  <si>
    <t>351 TRAGINA AVE N</t>
  </si>
  <si>
    <t>247 MACNAB ST N</t>
  </si>
  <si>
    <t>554 CANNON ST E</t>
  </si>
  <si>
    <t>214 KENILWORTH AVE S</t>
  </si>
  <si>
    <t xml:space="preserve">204 BELMONT AVE </t>
  </si>
  <si>
    <t xml:space="preserve">29 RENO AVE </t>
  </si>
  <si>
    <t xml:space="preserve">5262 HALDIBROOK RD </t>
  </si>
  <si>
    <t xml:space="preserve">215 STEWARTDALE AVE </t>
  </si>
  <si>
    <t xml:space="preserve">110 LAURIER AVE </t>
  </si>
  <si>
    <t>204 WENTWORTH ST N</t>
  </si>
  <si>
    <t>174 GAGE AVE N</t>
  </si>
  <si>
    <t xml:space="preserve">17 WEST 21ST ST </t>
  </si>
  <si>
    <t>99 VICTORIA AVE N</t>
  </si>
  <si>
    <t xml:space="preserve">36 WEST 1ST ST </t>
  </si>
  <si>
    <t xml:space="preserve">102 EAST 41ST ST </t>
  </si>
  <si>
    <t xml:space="preserve">78 EAST 45TH ST </t>
  </si>
  <si>
    <t xml:space="preserve">22 BISHOPSGATE AVE </t>
  </si>
  <si>
    <t xml:space="preserve">104 WEST 23RD ST </t>
  </si>
  <si>
    <t xml:space="preserve">449 UPPER WELLINGTON ST </t>
  </si>
  <si>
    <t xml:space="preserve">78 WEST 1ST ST </t>
  </si>
  <si>
    <t xml:space="preserve">27 MILLEN AVE </t>
  </si>
  <si>
    <t xml:space="preserve">22 FERNWOOD CRES </t>
  </si>
  <si>
    <t xml:space="preserve">859 UPPER OTTAWA ST </t>
  </si>
  <si>
    <t xml:space="preserve">694 BRIGHTON AVE </t>
  </si>
  <si>
    <t xml:space="preserve">72 WEST 1ST ST </t>
  </si>
  <si>
    <t xml:space="preserve">32 SELWAY CRT </t>
  </si>
  <si>
    <t xml:space="preserve">135 WEST 24TH ST </t>
  </si>
  <si>
    <t xml:space="preserve">48 NASHVILLE CIR </t>
  </si>
  <si>
    <t xml:space="preserve">84 BLUE MOUNTAIN DR </t>
  </si>
  <si>
    <t xml:space="preserve">1360 GUYATT RD </t>
  </si>
  <si>
    <t xml:space="preserve">75 WEST 3RD ST </t>
  </si>
  <si>
    <t xml:space="preserve">41 NIGHTINGALE ST </t>
  </si>
  <si>
    <t xml:space="preserve">194 CROCKETT ST </t>
  </si>
  <si>
    <t xml:space="preserve">45 CALLON DR </t>
  </si>
  <si>
    <t>17 INVERNESS AVE W</t>
  </si>
  <si>
    <t>95 SOUTH BEND RD E</t>
  </si>
  <si>
    <t xml:space="preserve">24 WHITE GATES DR </t>
  </si>
  <si>
    <t>476 FERGUSON AVE N</t>
  </si>
  <si>
    <t xml:space="preserve">17 SABLE DR </t>
  </si>
  <si>
    <t xml:space="preserve">238 NASHVILLE CIR </t>
  </si>
  <si>
    <t xml:space="preserve">6 LESTERWOOD ST </t>
  </si>
  <si>
    <t xml:space="preserve">63 STONEPINE CRES </t>
  </si>
  <si>
    <t xml:space="preserve">33 CALLIE RD </t>
  </si>
  <si>
    <t xml:space="preserve">260 GRAY RD </t>
  </si>
  <si>
    <t xml:space="preserve">8 BANFF DR </t>
  </si>
  <si>
    <t xml:space="preserve">423 UPPER OTTAWA ST </t>
  </si>
  <si>
    <t xml:space="preserve">62 WILLIAM ST </t>
  </si>
  <si>
    <t xml:space="preserve">58 COLUMBIA DR </t>
  </si>
  <si>
    <t xml:space="preserve">24 TOFFEE TRAIL </t>
  </si>
  <si>
    <t xml:space="preserve">144 RAVENBURY DR </t>
  </si>
  <si>
    <t xml:space="preserve">342 EAST 37TH ST </t>
  </si>
  <si>
    <t xml:space="preserve">200 HOOVER CRES </t>
  </si>
  <si>
    <t>183 KENILWORTH AVE S</t>
  </si>
  <si>
    <t xml:space="preserve">329 ROSEDALE AVE </t>
  </si>
  <si>
    <t xml:space="preserve">242 WEST 18TH ST </t>
  </si>
  <si>
    <t>213 WENTWORTH ST N</t>
  </si>
  <si>
    <t xml:space="preserve">30 SHEAFFE ST </t>
  </si>
  <si>
    <t xml:space="preserve">36 VICTOR BLVD </t>
  </si>
  <si>
    <t>118 BRUCEDALE AVE E</t>
  </si>
  <si>
    <t>234 MACNAB ST N</t>
  </si>
  <si>
    <t xml:space="preserve">49 MANNING AVE </t>
  </si>
  <si>
    <t xml:space="preserve">161 LAWNHURST DR </t>
  </si>
  <si>
    <t xml:space="preserve">276R ABERDEEN AVE </t>
  </si>
  <si>
    <t xml:space="preserve">120 FLATT AVE </t>
  </si>
  <si>
    <t xml:space="preserve">63 CHAMPLAIN AVE </t>
  </si>
  <si>
    <t>525 STONE CHURCH RD W</t>
  </si>
  <si>
    <t xml:space="preserve">28 EAST 22ND ST </t>
  </si>
  <si>
    <t xml:space="preserve">95 SUNRISE DR </t>
  </si>
  <si>
    <t xml:space="preserve">117 DELMAR DR </t>
  </si>
  <si>
    <t xml:space="preserve">179 MARY ST </t>
  </si>
  <si>
    <t xml:space="preserve">271 SPRINGBROOK AVE </t>
  </si>
  <si>
    <t xml:space="preserve">250 WEST 31ST ST </t>
  </si>
  <si>
    <t xml:space="preserve">28 COVE CRES </t>
  </si>
  <si>
    <t xml:space="preserve">239 WEST 18TH ST </t>
  </si>
  <si>
    <t xml:space="preserve">67 FOWLER DR </t>
  </si>
  <si>
    <t xml:space="preserve">625 UPPER HORNING RD </t>
  </si>
  <si>
    <t xml:space="preserve">5 HIGHGATE DR </t>
  </si>
  <si>
    <t xml:space="preserve">94 DALEWOOD AVE </t>
  </si>
  <si>
    <t xml:space="preserve">16 RONALDSHAY AVE </t>
  </si>
  <si>
    <t xml:space="preserve">323 EAST 28TH ST </t>
  </si>
  <si>
    <t xml:space="preserve">42 BOULDER CRES </t>
  </si>
  <si>
    <t xml:space="preserve">448 OSBORNE ST </t>
  </si>
  <si>
    <t xml:space="preserve">18 PURITAN CRT </t>
  </si>
  <si>
    <t xml:space="preserve">64 ELLIOTT AVE </t>
  </si>
  <si>
    <t xml:space="preserve">41 GRINDSTONE WAY </t>
  </si>
  <si>
    <t xml:space="preserve">48 TOBY CRES </t>
  </si>
  <si>
    <t xml:space="preserve">153 EAST 33RD ST </t>
  </si>
  <si>
    <t xml:space="preserve">141 HALIFAX ST </t>
  </si>
  <si>
    <t xml:space="preserve">122 PAGEBROOK CRES </t>
  </si>
  <si>
    <t xml:space="preserve">9 SOUTHVIEW PL </t>
  </si>
  <si>
    <t xml:space="preserve">237 BROADWAY AVE </t>
  </si>
  <si>
    <t xml:space="preserve">29 VEGA CRES </t>
  </si>
  <si>
    <t xml:space="preserve">414 FAIRFIELD AVE </t>
  </si>
  <si>
    <t xml:space="preserve">24 SAN FELICE LANE </t>
  </si>
  <si>
    <t>233 PROSPECT ST S</t>
  </si>
  <si>
    <t xml:space="preserve">290 EAST 45TH ST </t>
  </si>
  <si>
    <t xml:space="preserve">17 SPRINGSIDE DR </t>
  </si>
  <si>
    <t xml:space="preserve">349 OLD MUD  ST </t>
  </si>
  <si>
    <t>238 PROSPECT ST S</t>
  </si>
  <si>
    <t xml:space="preserve">822 GARTH ST </t>
  </si>
  <si>
    <t xml:space="preserve">136 BRANTDALE AVE </t>
  </si>
  <si>
    <t>28 ARTHUR AVE N</t>
  </si>
  <si>
    <t xml:space="preserve">275 SPRINGBROOK AVE </t>
  </si>
  <si>
    <t xml:space="preserve">59 EDWINA CRT </t>
  </si>
  <si>
    <t xml:space="preserve">211 COCHRANE RD </t>
  </si>
  <si>
    <t xml:space="preserve">108 NASHVILLE CIR </t>
  </si>
  <si>
    <t xml:space="preserve">244 BEDROCK DR </t>
  </si>
  <si>
    <t xml:space="preserve">42 SHARON AVE </t>
  </si>
  <si>
    <t xml:space="preserve">162 STILLWATER CRES </t>
  </si>
  <si>
    <t xml:space="preserve">80 ARGYLE AVE </t>
  </si>
  <si>
    <t xml:space="preserve">63 LOCHEED DR </t>
  </si>
  <si>
    <t xml:space="preserve">198 GLENNIE AVE </t>
  </si>
  <si>
    <t xml:space="preserve">124 INDEPENDENCE DR </t>
  </si>
  <si>
    <t xml:space="preserve">30 DOROTHY ST </t>
  </si>
  <si>
    <t xml:space="preserve">229 WEST 18TH ST </t>
  </si>
  <si>
    <t xml:space="preserve">19 KINRADE AVE </t>
  </si>
  <si>
    <t>188 WALTER AVE S</t>
  </si>
  <si>
    <t xml:space="preserve">71 MAGDALENA ST </t>
  </si>
  <si>
    <t xml:space="preserve">17 SEELEY AVE </t>
  </si>
  <si>
    <t xml:space="preserve">120 CORMAN AVE </t>
  </si>
  <si>
    <t xml:space="preserve">4 SAINT ANTHONY PL </t>
  </si>
  <si>
    <t xml:space="preserve">64 CARSON DR </t>
  </si>
  <si>
    <t>28 BOND ST N</t>
  </si>
  <si>
    <t xml:space="preserve">274 FAIRFIELD AVE </t>
  </si>
  <si>
    <t xml:space="preserve">342 ROSEDALE AVE </t>
  </si>
  <si>
    <t xml:space="preserve">5 ORLANDA RD </t>
  </si>
  <si>
    <t xml:space="preserve">5 FAIRCOURT DR </t>
  </si>
  <si>
    <t xml:space="preserve">36 ERIE AVE </t>
  </si>
  <si>
    <t xml:space="preserve">227 FERNWOOD CRES </t>
  </si>
  <si>
    <t xml:space="preserve">167 FAIR ST </t>
  </si>
  <si>
    <t xml:space="preserve">18 DELBROOK CRT </t>
  </si>
  <si>
    <t>101 CANNON ST E</t>
  </si>
  <si>
    <t xml:space="preserve">51 WILBUR DR </t>
  </si>
  <si>
    <t xml:space="preserve">111 HAZELTON AVE </t>
  </si>
  <si>
    <t xml:space="preserve">144 EMERSON ST </t>
  </si>
  <si>
    <t xml:space="preserve">14 BURRIS ST </t>
  </si>
  <si>
    <t xml:space="preserve">101 CRANE CRT </t>
  </si>
  <si>
    <t xml:space="preserve">27 GOLDEN HAWK DR </t>
  </si>
  <si>
    <t xml:space="preserve">17 FISHER CRES </t>
  </si>
  <si>
    <t xml:space="preserve">175 OAKLAND DR </t>
  </si>
  <si>
    <t>46 WENTWORTH ST S</t>
  </si>
  <si>
    <t>221 VICTORIA AVE N</t>
  </si>
  <si>
    <t xml:space="preserve">5 SHADYGLEN  DR </t>
  </si>
  <si>
    <t xml:space="preserve">64 GAINSBOROUGH RD </t>
  </si>
  <si>
    <t xml:space="preserve">36 MCDONOUGH GARDENS </t>
  </si>
  <si>
    <t xml:space="preserve">81R EAST 18TH ST </t>
  </si>
  <si>
    <t xml:space="preserve">51R RALEIGH ST </t>
  </si>
  <si>
    <t xml:space="preserve">131R GREEN RD </t>
  </si>
  <si>
    <t xml:space="preserve">68 MOUNTAIN BROW BLVD </t>
  </si>
  <si>
    <t>344 MAIN ST W , HAMILTON Ward: 01</t>
  </si>
  <si>
    <t xml:space="preserve">111 GRANT AVE </t>
  </si>
  <si>
    <t xml:space="preserve">49 DUNKIRK DR </t>
  </si>
  <si>
    <t xml:space="preserve">40 TOMMAR PL </t>
  </si>
  <si>
    <t xml:space="preserve">990 GREENHILL AVE </t>
  </si>
  <si>
    <t xml:space="preserve">184 BURRIS ST </t>
  </si>
  <si>
    <t xml:space="preserve">291 GLANCASTER RD </t>
  </si>
  <si>
    <t xml:space="preserve">21 GLEN ALLEN DR </t>
  </si>
  <si>
    <t xml:space="preserve">60 STANLEY AVE </t>
  </si>
  <si>
    <t>34 KENSINGTON AVE N</t>
  </si>
  <si>
    <t>143 WELLINGTON ST N</t>
  </si>
  <si>
    <t xml:space="preserve">184 WILLS CRES </t>
  </si>
  <si>
    <t xml:space="preserve">246 EAST 31ST ST </t>
  </si>
  <si>
    <t xml:space="preserve">15 SKINNER RD </t>
  </si>
  <si>
    <t xml:space="preserve">100 MUNN ST </t>
  </si>
  <si>
    <t xml:space="preserve">116 GLEN VALLEY DR </t>
  </si>
  <si>
    <t xml:space="preserve">95 AVANTI CRES </t>
  </si>
  <si>
    <t xml:space="preserve">300 EAST 45TH ST </t>
  </si>
  <si>
    <t xml:space="preserve">45 STIRTON ST </t>
  </si>
  <si>
    <t xml:space="preserve">71 CRANBROOK DR </t>
  </si>
  <si>
    <t xml:space="preserve">387 UPPER GAGE AVE </t>
  </si>
  <si>
    <t xml:space="preserve">19 RAMSGATE DR </t>
  </si>
  <si>
    <t xml:space="preserve">217 ECHOVALLEY DR </t>
  </si>
  <si>
    <t xml:space="preserve">74 TRAFALGAR DR </t>
  </si>
  <si>
    <t xml:space="preserve">160 BOOKJANS DR </t>
  </si>
  <si>
    <t xml:space="preserve">11 MEADOW WOOD CRES </t>
  </si>
  <si>
    <t xml:space="preserve">165 GIBSON AVE </t>
  </si>
  <si>
    <t xml:space="preserve">161 EAST 17TH ST </t>
  </si>
  <si>
    <t xml:space="preserve">93 PURDY CRES </t>
  </si>
  <si>
    <t xml:space="preserve">48 ELSTONE PL </t>
  </si>
  <si>
    <t xml:space="preserve">43R MAHONY AVE </t>
  </si>
  <si>
    <t xml:space="preserve">19 DUMBARTON AVE </t>
  </si>
  <si>
    <t>27 WOOD ST E</t>
  </si>
  <si>
    <t xml:space="preserve">15 GREENAWAY AVE </t>
  </si>
  <si>
    <t>213 BALSAM AVE S</t>
  </si>
  <si>
    <t xml:space="preserve">37 JUANITA DR </t>
  </si>
  <si>
    <t xml:space="preserve">75 NASHVILLE CIR </t>
  </si>
  <si>
    <t xml:space="preserve">1456 BROCK RD </t>
  </si>
  <si>
    <t xml:space="preserve">36R FERRARA ST </t>
  </si>
  <si>
    <t xml:space="preserve">32 SEATON PLACE DR </t>
  </si>
  <si>
    <t xml:space="preserve">19 MUNN ST </t>
  </si>
  <si>
    <t xml:space="preserve">180 GLOW AVE </t>
  </si>
  <si>
    <t xml:space="preserve">15 BYWOOD CRES </t>
  </si>
  <si>
    <t xml:space="preserve">497 UPPER KENILWORTH AVE </t>
  </si>
  <si>
    <t xml:space="preserve">20R WEST 3RD ST </t>
  </si>
  <si>
    <t xml:space="preserve">716 WEST 5TH ST </t>
  </si>
  <si>
    <t xml:space="preserve">111 GIBSON AVE </t>
  </si>
  <si>
    <t xml:space="preserve">32 MERCER ST </t>
  </si>
  <si>
    <t xml:space="preserve">132 ALBANY AVE </t>
  </si>
  <si>
    <t>185 WENTWORTH ST S</t>
  </si>
  <si>
    <t xml:space="preserve">39 FANO DR </t>
  </si>
  <si>
    <t xml:space="preserve">114 STANLEY AVE </t>
  </si>
  <si>
    <t xml:space="preserve">252 EAST 35TH ST </t>
  </si>
  <si>
    <t xml:space="preserve">21 BELLAGIO AVE </t>
  </si>
  <si>
    <t xml:space="preserve">46 MEADOWLANDS BLVD </t>
  </si>
  <si>
    <t xml:space="preserve">319 EAST 31ST ST </t>
  </si>
  <si>
    <t xml:space="preserve">108 GRANDELL DR </t>
  </si>
  <si>
    <t xml:space="preserve">36 AVANTI CRES </t>
  </si>
  <si>
    <t xml:space="preserve">416 BARTON ST </t>
  </si>
  <si>
    <t xml:space="preserve">5 CHUDLEIGH ST </t>
  </si>
  <si>
    <t xml:space="preserve">12 RAMSEY CRES </t>
  </si>
  <si>
    <t xml:space="preserve">11 BRIARWOOD CRES </t>
  </si>
  <si>
    <t xml:space="preserve">25 CALLON DR </t>
  </si>
  <si>
    <t xml:space="preserve">248 BEDROCK DR </t>
  </si>
  <si>
    <t>333 EMERALD ST N</t>
  </si>
  <si>
    <t xml:space="preserve">51 EAST 42ND ST </t>
  </si>
  <si>
    <t>738 MOHAWK RD E</t>
  </si>
  <si>
    <t xml:space="preserve">329R ROSEDALE AVE </t>
  </si>
  <si>
    <t xml:space="preserve">19R MUNN ST </t>
  </si>
  <si>
    <t xml:space="preserve">200R EAST 23RD ST </t>
  </si>
  <si>
    <t xml:space="preserve">40 DIVISION ST </t>
  </si>
  <si>
    <t xml:space="preserve">246 LAVENDER DR </t>
  </si>
  <si>
    <t xml:space="preserve">171 MCKNIGHT AVE </t>
  </si>
  <si>
    <t xml:space="preserve">92 PEER CRT </t>
  </si>
  <si>
    <t xml:space="preserve">68 VANSITMART AVE </t>
  </si>
  <si>
    <t>591 MOHAWK RD E</t>
  </si>
  <si>
    <t xml:space="preserve">195 GREAT FALLS BLVD </t>
  </si>
  <si>
    <t xml:space="preserve">44 LEXINGTON AVE </t>
  </si>
  <si>
    <t xml:space="preserve">97 LILACSIDE DR </t>
  </si>
  <si>
    <t xml:space="preserve">84 CHAMOMILE DR </t>
  </si>
  <si>
    <t xml:space="preserve">36 GUEST ST </t>
  </si>
  <si>
    <t xml:space="preserve">35 LEAWAY AVE </t>
  </si>
  <si>
    <t xml:space="preserve">55 CURRAN RD </t>
  </si>
  <si>
    <t xml:space="preserve">341 PROVIDENT WAY </t>
  </si>
  <si>
    <t xml:space="preserve">33 SOMERSET AVE </t>
  </si>
  <si>
    <t>39 GARFIELD AVE S</t>
  </si>
  <si>
    <t xml:space="preserve">120 MCWATTERS ST </t>
  </si>
  <si>
    <t xml:space="preserve">9 EAST 33RD ST </t>
  </si>
  <si>
    <t xml:space="preserve">25 HIGHBURY DR </t>
  </si>
  <si>
    <t xml:space="preserve">20 MAGNOLIA DR </t>
  </si>
  <si>
    <t xml:space="preserve">21 MCINTOSH AVE </t>
  </si>
  <si>
    <t xml:space="preserve">164 BOOKJANS DR </t>
  </si>
  <si>
    <t xml:space="preserve">17 SHERWOOD RISE </t>
  </si>
  <si>
    <t xml:space="preserve">447 EAST 13TH ST </t>
  </si>
  <si>
    <t xml:space="preserve">151 AGRO ST </t>
  </si>
  <si>
    <t xml:space="preserve">15 CHAMPLAIN AVE </t>
  </si>
  <si>
    <t>161 WEIR ST N</t>
  </si>
  <si>
    <t xml:space="preserve">37 GOLDFINCH RD </t>
  </si>
  <si>
    <t xml:space="preserve">80 SPITFIRE DR </t>
  </si>
  <si>
    <t xml:space="preserve">203 PROVIDENT WAY </t>
  </si>
  <si>
    <t xml:space="preserve">20 LAVINA CRES </t>
  </si>
  <si>
    <t xml:space="preserve">74 MOXLEY DR </t>
  </si>
  <si>
    <t xml:space="preserve">38 MARTIN RD </t>
  </si>
  <si>
    <t xml:space="preserve">379 EAST 38TH ST </t>
  </si>
  <si>
    <t xml:space="preserve">73 DUNCOMBE DR </t>
  </si>
  <si>
    <t xml:space="preserve">122 GRANITE RIDGE TRAIL </t>
  </si>
  <si>
    <t xml:space="preserve">19 ROBARTS DR </t>
  </si>
  <si>
    <t xml:space="preserve">178 CLOVERDALE AVE </t>
  </si>
  <si>
    <t xml:space="preserve">664 HIAWATHA BLVD </t>
  </si>
  <si>
    <t xml:space="preserve">26 EAST 13TH ST </t>
  </si>
  <si>
    <t xml:space="preserve">12 FERNWOOD CRES </t>
  </si>
  <si>
    <t xml:space="preserve">66 STARLING DR </t>
  </si>
  <si>
    <t xml:space="preserve">106 DAVID AVE </t>
  </si>
  <si>
    <t xml:space="preserve">232 EAST 44TH ST </t>
  </si>
  <si>
    <t xml:space="preserve">60 BURFIELD AVE </t>
  </si>
  <si>
    <t xml:space="preserve">144 EAST 44TH ST </t>
  </si>
  <si>
    <t xml:space="preserve">646 WEST 5TH ST </t>
  </si>
  <si>
    <t xml:space="preserve">179 GRETI DR </t>
  </si>
  <si>
    <t>17 GROSVENOR AVE S</t>
  </si>
  <si>
    <t xml:space="preserve">61 EAGLEGLEN WAY </t>
  </si>
  <si>
    <t>103 TRAGINA AVE N</t>
  </si>
  <si>
    <t>24 CAMERON AVE N</t>
  </si>
  <si>
    <t xml:space="preserve">64 WARDROPE AVE </t>
  </si>
  <si>
    <t xml:space="preserve">592 ABERDEEN AVE </t>
  </si>
  <si>
    <t xml:space="preserve">32 STROUD RD </t>
  </si>
  <si>
    <t xml:space="preserve">31 COLIN CRES </t>
  </si>
  <si>
    <t xml:space="preserve">781 NINTH AVE </t>
  </si>
  <si>
    <t xml:space="preserve">72 SPITFIRE DR </t>
  </si>
  <si>
    <t xml:space="preserve">24 MCDONOUGH GARDENS </t>
  </si>
  <si>
    <t xml:space="preserve">69 CUMMING CRT </t>
  </si>
  <si>
    <t xml:space="preserve">85 WEST GLEN AVE </t>
  </si>
  <si>
    <t>88 TISDALE ST S</t>
  </si>
  <si>
    <t xml:space="preserve">120 VINEBERG DR </t>
  </si>
  <si>
    <t xml:space="preserve">10 SHADETREE CRES </t>
  </si>
  <si>
    <t xml:space="preserve">180 GRANITE RIDGE TRAIL </t>
  </si>
  <si>
    <t xml:space="preserve">31 SCARLETWOOD ST </t>
  </si>
  <si>
    <t xml:space="preserve">1654 UPPER WELLINGTON ST </t>
  </si>
  <si>
    <t xml:space="preserve">43 RAMSDEN DR </t>
  </si>
  <si>
    <t xml:space="preserve">10 CALEDON AVE </t>
  </si>
  <si>
    <t xml:space="preserve">297 EAST 27TH ST </t>
  </si>
  <si>
    <t xml:space="preserve">56 RILEY ST </t>
  </si>
  <si>
    <t>172 KENILWORTH AVE S</t>
  </si>
  <si>
    <t xml:space="preserve">34 SCARLETWOOD ST </t>
  </si>
  <si>
    <t xml:space="preserve">436 EAST 14TH ST </t>
  </si>
  <si>
    <t xml:space="preserve">8 MAYNARD ST </t>
  </si>
  <si>
    <t xml:space="preserve">144 FAIREY CRES </t>
  </si>
  <si>
    <t>366 JOHN ST N</t>
  </si>
  <si>
    <t xml:space="preserve">65 FIELDING CRES </t>
  </si>
  <si>
    <t xml:space="preserve">23 WARREN AVE </t>
  </si>
  <si>
    <t xml:space="preserve">61 EASTBURY DR </t>
  </si>
  <si>
    <t xml:space="preserve">124 BOW VALLEY DR </t>
  </si>
  <si>
    <t xml:space="preserve">259 PENNY LANE </t>
  </si>
  <si>
    <t xml:space="preserve">215 WEST 19TH ST </t>
  </si>
  <si>
    <t xml:space="preserve">24 PRESTWICK ST </t>
  </si>
  <si>
    <t xml:space="preserve">39 RIESLING CRT </t>
  </si>
  <si>
    <t xml:space="preserve">15 SAXONY CRT </t>
  </si>
  <si>
    <t xml:space="preserve">109 GLENCARRY AVE </t>
  </si>
  <si>
    <t xml:space="preserve">380 WOODBURN RD </t>
  </si>
  <si>
    <t xml:space="preserve">183 APPLEBLOSSOM DR </t>
  </si>
  <si>
    <t xml:space="preserve">58 FAIRFIELD AVE </t>
  </si>
  <si>
    <t xml:space="preserve">110 BIRCH AVE </t>
  </si>
  <si>
    <t xml:space="preserve">182 CRAFTER CRES </t>
  </si>
  <si>
    <t xml:space="preserve">66 GRANITE RIDGE TRAIL </t>
  </si>
  <si>
    <t>128 WENTWORTH ST N</t>
  </si>
  <si>
    <t>82 GAGE AVE N</t>
  </si>
  <si>
    <t xml:space="preserve">4 SUNBEAM DR </t>
  </si>
  <si>
    <t>17 MACAULAY ST W</t>
  </si>
  <si>
    <t xml:space="preserve">51 ROYAL COACHMAN WAY </t>
  </si>
  <si>
    <t xml:space="preserve">84 JUNIPER DR </t>
  </si>
  <si>
    <t xml:space="preserve">67 RIVERWALK DR </t>
  </si>
  <si>
    <t xml:space="preserve">93 KENESKY DR </t>
  </si>
  <si>
    <t xml:space="preserve">258 DALGLEISH TRAIL </t>
  </si>
  <si>
    <t xml:space="preserve">10 VICEROY CRT </t>
  </si>
  <si>
    <t xml:space="preserve">1352 HWY 8  </t>
  </si>
  <si>
    <t xml:space="preserve">31 HAZELTON AVE </t>
  </si>
  <si>
    <t xml:space="preserve">110 ABBOT DR </t>
  </si>
  <si>
    <t xml:space="preserve">46 CAROUSEL AVE </t>
  </si>
  <si>
    <t xml:space="preserve">172 HANOVER PL </t>
  </si>
  <si>
    <t xml:space="preserve">67 STONEPINE CRES </t>
  </si>
  <si>
    <t xml:space="preserve">72 DUNCOMBE DR </t>
  </si>
  <si>
    <t>473 CANNON ST E</t>
  </si>
  <si>
    <t xml:space="preserve">362 ST. ANDREWS DR </t>
  </si>
  <si>
    <t xml:space="preserve">119 BOULDING AVE </t>
  </si>
  <si>
    <t xml:space="preserve">23 DEERBORN DR </t>
  </si>
  <si>
    <t xml:space="preserve">52 EAST 42ND ST </t>
  </si>
  <si>
    <t>10 BALSAM AVE N</t>
  </si>
  <si>
    <t xml:space="preserve">22 HALAM AVE </t>
  </si>
  <si>
    <t xml:space="preserve">374 HWY 8  </t>
  </si>
  <si>
    <t>54 MOHAWK RD E</t>
  </si>
  <si>
    <t xml:space="preserve">26 WESTFIELD CRES </t>
  </si>
  <si>
    <t>42 RAY ST S</t>
  </si>
  <si>
    <t xml:space="preserve">198R GLENNIE AVE </t>
  </si>
  <si>
    <t>171R ROSSLYN AVE N</t>
  </si>
  <si>
    <t xml:space="preserve">61 RAVINA CRES </t>
  </si>
  <si>
    <t xml:space="preserve">7 BELLEAU ST </t>
  </si>
  <si>
    <t>251R KING ST E</t>
  </si>
  <si>
    <t xml:space="preserve">3 TALENCE DR </t>
  </si>
  <si>
    <t>1355 MAIN ST E</t>
  </si>
  <si>
    <t xml:space="preserve">36R WEST 1ST ST </t>
  </si>
  <si>
    <t>144 WELLINGTON ST N</t>
  </si>
  <si>
    <t xml:space="preserve">51R EAST 42ND ST </t>
  </si>
  <si>
    <t xml:space="preserve">153 ROSEDALE AVE </t>
  </si>
  <si>
    <t xml:space="preserve">267 MARY ST </t>
  </si>
  <si>
    <t xml:space="preserve">10R CALEDON AVE </t>
  </si>
  <si>
    <t xml:space="preserve">107 AGRO ST </t>
  </si>
  <si>
    <t xml:space="preserve">91 AVANTI CRES </t>
  </si>
  <si>
    <t xml:space="preserve">102 GLADSTONE AVE </t>
  </si>
  <si>
    <t xml:space="preserve">84 ELGAR AVE </t>
  </si>
  <si>
    <t>106 WENTWORTH ST S</t>
  </si>
  <si>
    <t xml:space="preserve">31 BRENLYN CRT </t>
  </si>
  <si>
    <t xml:space="preserve">322 GUYATT RD </t>
  </si>
  <si>
    <t>287 EMERALD ST N</t>
  </si>
  <si>
    <t xml:space="preserve">19 MARISA CRT </t>
  </si>
  <si>
    <t>127 SOUTH BEND RD E</t>
  </si>
  <si>
    <t xml:space="preserve">67 DODMAN CRES </t>
  </si>
  <si>
    <t xml:space="preserve">12 SAUVIGNON CRES </t>
  </si>
  <si>
    <t xml:space="preserve">70 STARLING DR </t>
  </si>
  <si>
    <t xml:space="preserve">12 KENESKY DR </t>
  </si>
  <si>
    <t>40 TUXEDO AVE S</t>
  </si>
  <si>
    <t xml:space="preserve">108 MCWATTERS ST </t>
  </si>
  <si>
    <t xml:space="preserve">593 BEACH BLVD </t>
  </si>
  <si>
    <t>15 FAIRHOLT RD S</t>
  </si>
  <si>
    <t xml:space="preserve">28 BETHUNE AVE </t>
  </si>
  <si>
    <t xml:space="preserve">226 CRAFTER CRT </t>
  </si>
  <si>
    <t xml:space="preserve">12 AMBROSE AVE </t>
  </si>
  <si>
    <t xml:space="preserve">494 EAST 16TH ST </t>
  </si>
  <si>
    <t xml:space="preserve">420 DALGLEISH TRAIL </t>
  </si>
  <si>
    <t>251 KING ST E</t>
  </si>
  <si>
    <t xml:space="preserve">987 GARTH ST </t>
  </si>
  <si>
    <t xml:space="preserve">179 RIDGE ST </t>
  </si>
  <si>
    <t>45 PARK ST W</t>
  </si>
  <si>
    <t xml:space="preserve">42 STARLING DR </t>
  </si>
  <si>
    <t xml:space="preserve">141 CLIFTON DOWNS RD </t>
  </si>
  <si>
    <t xml:space="preserve">221 STINSON ST </t>
  </si>
  <si>
    <t xml:space="preserve">247 GREENCEDAR DR </t>
  </si>
  <si>
    <t xml:space="preserve">129 WEST 32ND ST </t>
  </si>
  <si>
    <t>120 EAST AVE N</t>
  </si>
  <si>
    <t xml:space="preserve">324 WAVERLY ST </t>
  </si>
  <si>
    <t xml:space="preserve">67 CURRAN RD </t>
  </si>
  <si>
    <t xml:space="preserve">35 HENLEY DR </t>
  </si>
  <si>
    <t xml:space="preserve">52 BELLROYAL CRES </t>
  </si>
  <si>
    <t xml:space="preserve">115 JOSEPHINE DR </t>
  </si>
  <si>
    <t xml:space="preserve">671 GREENHILL AVE </t>
  </si>
  <si>
    <t xml:space="preserve">111 IRENE AVE </t>
  </si>
  <si>
    <t xml:space="preserve">515 GRAY COURT DR </t>
  </si>
  <si>
    <t xml:space="preserve">79 BREADALBANE ST </t>
  </si>
  <si>
    <t xml:space="preserve">520 WALMER RD </t>
  </si>
  <si>
    <t>164 KENILWORTH AVE S</t>
  </si>
  <si>
    <t xml:space="preserve">200 GRANITE RIDGE TRAIL </t>
  </si>
  <si>
    <t xml:space="preserve">80 QUAKER CRES </t>
  </si>
  <si>
    <t>288 CANNON ST E</t>
  </si>
  <si>
    <t>128 GAGE AVE S</t>
  </si>
  <si>
    <t>203 WEIR ST N</t>
  </si>
  <si>
    <t xml:space="preserve">294 EASTDALE BLVD </t>
  </si>
  <si>
    <t xml:space="preserve">75 LIVINGSTONE DR </t>
  </si>
  <si>
    <t xml:space="preserve">11 REDWOOD CRT </t>
  </si>
  <si>
    <t xml:space="preserve">89 QUEEN MARY BLVD </t>
  </si>
  <si>
    <t xml:space="preserve">103 DUNCAIRN CRES </t>
  </si>
  <si>
    <t xml:space="preserve">159 LOWER HORNING RD </t>
  </si>
  <si>
    <t xml:space="preserve">23 STANLOW CRES </t>
  </si>
  <si>
    <t xml:space="preserve">27 EBENEZER DR </t>
  </si>
  <si>
    <t xml:space="preserve">9 ENDFIELD AVE </t>
  </si>
  <si>
    <t xml:space="preserve">88 SCARLETWOOD ST </t>
  </si>
  <si>
    <t xml:space="preserve">3 ROBARTS DR </t>
  </si>
  <si>
    <t xml:space="preserve">24 WEATHERING HEIGHTS </t>
  </si>
  <si>
    <t xml:space="preserve">1593 UPPER SHERMAN AVE </t>
  </si>
  <si>
    <t xml:space="preserve">257 WEST 15TH ST </t>
  </si>
  <si>
    <t xml:space="preserve">10 PRIMROSE AVE </t>
  </si>
  <si>
    <t xml:space="preserve">12 MCDONALD CRT </t>
  </si>
  <si>
    <t xml:space="preserve">182 EAST 6TH ST </t>
  </si>
  <si>
    <t xml:space="preserve">15 SASHA CRT </t>
  </si>
  <si>
    <t xml:space="preserve">15 VOLA CRT </t>
  </si>
  <si>
    <t>117 HUXLEY AVE S</t>
  </si>
  <si>
    <t xml:space="preserve">658 UPPER SHERMAN AVE </t>
  </si>
  <si>
    <t xml:space="preserve">293 EAST 17TH ST </t>
  </si>
  <si>
    <t xml:space="preserve">46 GRANDE AVE </t>
  </si>
  <si>
    <t xml:space="preserve">85 QUEEN MARY BLVD </t>
  </si>
  <si>
    <t xml:space="preserve">78 NORWAY AVE </t>
  </si>
  <si>
    <t>479 CATHARINE ST N</t>
  </si>
  <si>
    <t xml:space="preserve">166 WEST 33RD ST </t>
  </si>
  <si>
    <t>919 BRUCEDALE AVE E</t>
  </si>
  <si>
    <t xml:space="preserve">172 FERNWOOD CRES </t>
  </si>
  <si>
    <t xml:space="preserve">176 EAST 43RD ST </t>
  </si>
  <si>
    <t xml:space="preserve">18 COVE CRES </t>
  </si>
  <si>
    <t xml:space="preserve">264 THAYER AVE </t>
  </si>
  <si>
    <t xml:space="preserve">112 GUILDWOOD DR </t>
  </si>
  <si>
    <t xml:space="preserve">265 ROBERT ST </t>
  </si>
  <si>
    <t>220 PARK ST N</t>
  </si>
  <si>
    <t xml:space="preserve">51 WAGNER DR </t>
  </si>
  <si>
    <t xml:space="preserve">60 LIGHTFEATHER PL </t>
  </si>
  <si>
    <t>177 EMERALD ST S</t>
  </si>
  <si>
    <t>14 TISDALE ST N</t>
  </si>
  <si>
    <t>261 JOHN ST S</t>
  </si>
  <si>
    <t>219R EDGEMONT ST S</t>
  </si>
  <si>
    <t xml:space="preserve">96R GREYFRIAR DR </t>
  </si>
  <si>
    <t>162 PARKDALE AVE N</t>
  </si>
  <si>
    <t>106 EAST AVE S</t>
  </si>
  <si>
    <t xml:space="preserve">4 FINDLAY DR </t>
  </si>
  <si>
    <t xml:space="preserve">60 YALE DR </t>
  </si>
  <si>
    <t xml:space="preserve">402 EAST 19TH ST </t>
  </si>
  <si>
    <t>23 Glen Forest Drive, Hamilton</t>
  </si>
  <si>
    <t>65 AIKMAN AVE , HAMILTON Ward: 03</t>
  </si>
  <si>
    <t>198 MACAULAY ST E</t>
  </si>
  <si>
    <t xml:space="preserve">894 UPPER GAGE AVE </t>
  </si>
  <si>
    <t xml:space="preserve">11 AVANTI CRES </t>
  </si>
  <si>
    <t>315 WENTWORTH ST N</t>
  </si>
  <si>
    <t xml:space="preserve">81 MANNING AVE </t>
  </si>
  <si>
    <t xml:space="preserve">15 HARVEY ST </t>
  </si>
  <si>
    <t xml:space="preserve">55 CUESTA HEIGHTS </t>
  </si>
  <si>
    <t xml:space="preserve">18 BENDEMEER ST </t>
  </si>
  <si>
    <t xml:space="preserve">7 SHERIDAN DR </t>
  </si>
  <si>
    <t xml:space="preserve">40 BLUE RIBBON WAY </t>
  </si>
  <si>
    <t xml:space="preserve">84 TRAYMORE AVE </t>
  </si>
  <si>
    <t xml:space="preserve">160 DELMAR DR </t>
  </si>
  <si>
    <t xml:space="preserve">86 WHITNEY AVE </t>
  </si>
  <si>
    <t xml:space="preserve">24 FINDLAY DR </t>
  </si>
  <si>
    <t xml:space="preserve">87 OXFORD ST </t>
  </si>
  <si>
    <t xml:space="preserve">129 DELMAR DR </t>
  </si>
  <si>
    <t xml:space="preserve">36 FLATT AVE </t>
  </si>
  <si>
    <t xml:space="preserve">87 OWEN PL </t>
  </si>
  <si>
    <t xml:space="preserve">764 UPPER OTTAWA ST </t>
  </si>
  <si>
    <t xml:space="preserve">16 BETHUNE AVE </t>
  </si>
  <si>
    <t xml:space="preserve">115 CLARENDON AVE </t>
  </si>
  <si>
    <t xml:space="preserve">512 EAGLEWOOD DR </t>
  </si>
  <si>
    <t xml:space="preserve">226 SKINNER RD </t>
  </si>
  <si>
    <t xml:space="preserve">406 HERKIMER ST </t>
  </si>
  <si>
    <t xml:space="preserve">330 VIENNA ST </t>
  </si>
  <si>
    <t xml:space="preserve">266 CARSON DR </t>
  </si>
  <si>
    <t>5 CAMERON AVE S</t>
  </si>
  <si>
    <t xml:space="preserve">294 SKINNER RD </t>
  </si>
  <si>
    <t xml:space="preserve">21 CATTAIL CRES </t>
  </si>
  <si>
    <t xml:space="preserve">109 PURDY CRES </t>
  </si>
  <si>
    <t xml:space="preserve">189 EAST 31ST ST </t>
  </si>
  <si>
    <t xml:space="preserve">8 CLEARWATER DR </t>
  </si>
  <si>
    <t xml:space="preserve">28 AVANTI CRES </t>
  </si>
  <si>
    <t xml:space="preserve">24 HIGH ST </t>
  </si>
  <si>
    <t>782 MOHAWK RD E</t>
  </si>
  <si>
    <t xml:space="preserve">68 KINRADE AVE </t>
  </si>
  <si>
    <t xml:space="preserve">530 BRITANNIA AVE </t>
  </si>
  <si>
    <t>442R BAY ST N</t>
  </si>
  <si>
    <t xml:space="preserve">84 EAST 34TH ST </t>
  </si>
  <si>
    <t xml:space="preserve">7 HARGROVE WAY </t>
  </si>
  <si>
    <t>52R BARTON ST W</t>
  </si>
  <si>
    <t xml:space="preserve">90 RAINBOW DR </t>
  </si>
  <si>
    <t xml:space="preserve">56 MEGNA CRT </t>
  </si>
  <si>
    <t>966 MUD ST E , STONEY CREEK Ward: 09</t>
  </si>
  <si>
    <t xml:space="preserve">19 SULMONA DR </t>
  </si>
  <si>
    <t xml:space="preserve">7 CURRIE ST </t>
  </si>
  <si>
    <t xml:space="preserve">96 LEXINGTON AVE </t>
  </si>
  <si>
    <t xml:space="preserve">142 MILLER DR </t>
  </si>
  <si>
    <t xml:space="preserve">122 RILEY ST </t>
  </si>
  <si>
    <t xml:space="preserve">47 ROUGE HILL CRT </t>
  </si>
  <si>
    <t xml:space="preserve">276 ABERDEEN AVE </t>
  </si>
  <si>
    <t xml:space="preserve">193 BURRIS ST </t>
  </si>
  <si>
    <t xml:space="preserve">51 REPUBLIC AVE </t>
  </si>
  <si>
    <t xml:space="preserve">37 BRIARWOOD CRES </t>
  </si>
  <si>
    <t xml:space="preserve">214 PELECH CRES </t>
  </si>
  <si>
    <t xml:space="preserve">14 EAST 26TH ST </t>
  </si>
  <si>
    <t xml:space="preserve">9 OAKRIDGE DR </t>
  </si>
  <si>
    <t xml:space="preserve">23 ROBERTSON RD </t>
  </si>
  <si>
    <t xml:space="preserve">111 CUESTA HEIGHTS </t>
  </si>
  <si>
    <t xml:space="preserve">17 ALLCROFT CRT </t>
  </si>
  <si>
    <t xml:space="preserve">66 EWEN RD </t>
  </si>
  <si>
    <t xml:space="preserve">24 SANDALWOOD AVE </t>
  </si>
  <si>
    <t xml:space="preserve">7 EAST 41ST ST </t>
  </si>
  <si>
    <t xml:space="preserve">53 STIRTON ST </t>
  </si>
  <si>
    <t xml:space="preserve">85 LAKEVIEW DR </t>
  </si>
  <si>
    <t xml:space="preserve">7 GRIERSON TRAIL </t>
  </si>
  <si>
    <t xml:space="preserve">110 CATTAIL CRES </t>
  </si>
  <si>
    <t xml:space="preserve">75 ROBARTS DR </t>
  </si>
  <si>
    <t xml:space="preserve">71 WESTFIELD CRES </t>
  </si>
  <si>
    <t>185 MOHAWK RD W</t>
  </si>
  <si>
    <t xml:space="preserve">113 ERIN AVE </t>
  </si>
  <si>
    <t xml:space="preserve">38 WEST 4TH ST </t>
  </si>
  <si>
    <t xml:space="preserve">9 STANLEY AVE </t>
  </si>
  <si>
    <t xml:space="preserve">155 EAST 36TH ST </t>
  </si>
  <si>
    <t>157 PICTON ST E</t>
  </si>
  <si>
    <t xml:space="preserve">44 CHAMPLAIN AVE </t>
  </si>
  <si>
    <t xml:space="preserve">366 UPPER OTTAWA ST </t>
  </si>
  <si>
    <t xml:space="preserve">35 CLAUDETTE GATE </t>
  </si>
  <si>
    <t xml:space="preserve">72 BOBOLINK RD </t>
  </si>
  <si>
    <t xml:space="preserve">46 NORDALE CRES </t>
  </si>
  <si>
    <t xml:space="preserve">72 HEATHERDALE PL </t>
  </si>
  <si>
    <t>285 GROSVENOR AVE N</t>
  </si>
  <si>
    <t xml:space="preserve">306 PALING AVE </t>
  </si>
  <si>
    <t>678 MOHAWK RD W</t>
  </si>
  <si>
    <t xml:space="preserve">16 NOVA DR </t>
  </si>
  <si>
    <t xml:space="preserve">45 ENDFIELD AVE </t>
  </si>
  <si>
    <t xml:space="preserve">30 STIRTON ST </t>
  </si>
  <si>
    <t xml:space="preserve">29 NORTHGATE DR </t>
  </si>
  <si>
    <t>132 HOLTON AVE S</t>
  </si>
  <si>
    <t xml:space="preserve">4 DONATELLO CRT </t>
  </si>
  <si>
    <t xml:space="preserve">296 SKINNER RD </t>
  </si>
  <si>
    <t xml:space="preserve">38R WEST 4TH ST </t>
  </si>
  <si>
    <t xml:space="preserve">453 WEST 5TH ST </t>
  </si>
  <si>
    <t>1083 SETTLERS RD , FLAMBOROUGH Ward: 12</t>
  </si>
  <si>
    <t xml:space="preserve">139 BRIGHAM AVE </t>
  </si>
  <si>
    <t xml:space="preserve">83 EDWINA CRT </t>
  </si>
  <si>
    <t xml:space="preserve">8 ROELFSON DR </t>
  </si>
  <si>
    <t xml:space="preserve">27 NIGHTINGALE ST </t>
  </si>
  <si>
    <t xml:space="preserve">24 CHILTON DR </t>
  </si>
  <si>
    <t xml:space="preserve">154 CHAMBERS DR </t>
  </si>
  <si>
    <t xml:space="preserve">28 BATES AVE </t>
  </si>
  <si>
    <t xml:space="preserve">71 CUESTA HEIGHTS </t>
  </si>
  <si>
    <t xml:space="preserve">158 SILVERLACE CIR </t>
  </si>
  <si>
    <t xml:space="preserve">206 SPRING TRAIL </t>
  </si>
  <si>
    <t xml:space="preserve">2 SHADETREE CRES </t>
  </si>
  <si>
    <t xml:space="preserve">48 CARMEN AVE </t>
  </si>
  <si>
    <t xml:space="preserve">105 LUSCOMBE ST </t>
  </si>
  <si>
    <t xml:space="preserve">20 WATERCLIFF PL </t>
  </si>
  <si>
    <t>729 QUEENSDALE AVE E</t>
  </si>
  <si>
    <t>106 SIMCOE ST E</t>
  </si>
  <si>
    <t xml:space="preserve">278 HUMPHREY ST </t>
  </si>
  <si>
    <t xml:space="preserve">71 BENEDICT  PL </t>
  </si>
  <si>
    <t xml:space="preserve">1613 UPPER SHERMAN AVE </t>
  </si>
  <si>
    <t xml:space="preserve">148 BOOKJANS DR </t>
  </si>
  <si>
    <t xml:space="preserve">133 KINGSLEA DR </t>
  </si>
  <si>
    <t xml:space="preserve">162 STONEHENGE DR </t>
  </si>
  <si>
    <t xml:space="preserve">544 FIFTY RD </t>
  </si>
  <si>
    <t xml:space="preserve">148 ROSEWOOD RD </t>
  </si>
  <si>
    <t xml:space="preserve">11 KENESKY DR </t>
  </si>
  <si>
    <t>45 FAIRLEIGH AVE N</t>
  </si>
  <si>
    <t xml:space="preserve">50 EAST 24TH ST </t>
  </si>
  <si>
    <t xml:space="preserve">254 HUMPHREY ST </t>
  </si>
  <si>
    <t xml:space="preserve">164 MARY ST </t>
  </si>
  <si>
    <t xml:space="preserve">79 TRENHOLME CRES </t>
  </si>
  <si>
    <t xml:space="preserve">225 ALDERCREST AVE </t>
  </si>
  <si>
    <t xml:space="preserve">4 MCDONOUGH GARDENS </t>
  </si>
  <si>
    <t xml:space="preserve">32 BLOSSOM LANE </t>
  </si>
  <si>
    <t>73 BURLINGTON ST W</t>
  </si>
  <si>
    <t xml:space="preserve">54 MOXLEY DR </t>
  </si>
  <si>
    <t xml:space="preserve">154 CACTUS CRES </t>
  </si>
  <si>
    <t xml:space="preserve">307 WEST 2ND ST </t>
  </si>
  <si>
    <t xml:space="preserve">101 LILACSIDE DR </t>
  </si>
  <si>
    <t xml:space="preserve">15 WEATHERING HEIGHTS </t>
  </si>
  <si>
    <t xml:space="preserve">20 GOLDEN HAWK DR </t>
  </si>
  <si>
    <t xml:space="preserve">198 BERKO AVE </t>
  </si>
  <si>
    <t xml:space="preserve">110 DEWITT RD </t>
  </si>
  <si>
    <t xml:space="preserve">39 CHESTNUT  AVE </t>
  </si>
  <si>
    <t xml:space="preserve">97 EAST 26TH ST </t>
  </si>
  <si>
    <t>610 QUEENSDALE AVE E</t>
  </si>
  <si>
    <t xml:space="preserve">6R EDWARD ST </t>
  </si>
  <si>
    <t xml:space="preserve">284R BOWMAN ST </t>
  </si>
  <si>
    <t>252 JAMES ST S</t>
  </si>
  <si>
    <t>27 Glen Forest Drive, Hamilton</t>
  </si>
  <si>
    <t xml:space="preserve">213 GRACE AVE </t>
  </si>
  <si>
    <t xml:space="preserve">2R HILL PL </t>
  </si>
  <si>
    <t xml:space="preserve">183R DALEWOOD AVE </t>
  </si>
  <si>
    <t xml:space="preserve">32R BLOSSOM LANE </t>
  </si>
  <si>
    <t xml:space="preserve">102R CREIGHTON RD </t>
  </si>
  <si>
    <t xml:space="preserve">25R BURWELL AVE </t>
  </si>
  <si>
    <t xml:space="preserve">322 EAST 33RD ST </t>
  </si>
  <si>
    <t xml:space="preserve">15 TRAILBANK GARDENS </t>
  </si>
  <si>
    <t xml:space="preserve">62 ERIE AVE </t>
  </si>
  <si>
    <t xml:space="preserve">358 HAWKRIDGE AVE </t>
  </si>
  <si>
    <t xml:space="preserve">24 STONERIDGE CRT </t>
  </si>
  <si>
    <t xml:space="preserve">42 GATINEAU DR </t>
  </si>
  <si>
    <t>565 MOHAWK RD W</t>
  </si>
  <si>
    <t xml:space="preserve">140 SPRINGVALLEY CRES </t>
  </si>
  <si>
    <t xml:space="preserve">66 GREENWICH AVE </t>
  </si>
  <si>
    <t>357 MOHAWK RD W</t>
  </si>
  <si>
    <t xml:space="preserve">69 PROVIDENT WAY </t>
  </si>
  <si>
    <t xml:space="preserve">870 UPPER WELLINGTON ST </t>
  </si>
  <si>
    <t xml:space="preserve">45 MEADOWLANDS BLVD </t>
  </si>
  <si>
    <t xml:space="preserve">67 SEVEN OAKS DR </t>
  </si>
  <si>
    <t xml:space="preserve">51 FELKER CRES </t>
  </si>
  <si>
    <t xml:space="preserve">176 ECHOVALLEY DR </t>
  </si>
  <si>
    <t xml:space="preserve">105 GREENINGDON DR </t>
  </si>
  <si>
    <t xml:space="preserve">107 BEDROCK DR </t>
  </si>
  <si>
    <t xml:space="preserve">30 DALEWOOD AVE </t>
  </si>
  <si>
    <t xml:space="preserve">93 WEST 23RD ST </t>
  </si>
  <si>
    <t xml:space="preserve">481/2 SPRING ST </t>
  </si>
  <si>
    <t xml:space="preserve">67 JEREMIAH CRT </t>
  </si>
  <si>
    <t xml:space="preserve">150 RIDGE ST </t>
  </si>
  <si>
    <t xml:space="preserve">7 KENESKY DR </t>
  </si>
  <si>
    <t xml:space="preserve">37 LILACSIDE DR </t>
  </si>
  <si>
    <t xml:space="preserve">172 RAYMOND RD </t>
  </si>
  <si>
    <t xml:space="preserve">91 THOROUGHBRED BLVD </t>
  </si>
  <si>
    <t xml:space="preserve">111 IRWIN AVE </t>
  </si>
  <si>
    <t xml:space="preserve">149 GRANITE RIDGE TRAIL </t>
  </si>
  <si>
    <t xml:space="preserve">81 WEST 25TH ST </t>
  </si>
  <si>
    <t xml:space="preserve">71 DUNCOMBE DR </t>
  </si>
  <si>
    <t xml:space="preserve">368 WEST 5TH ST </t>
  </si>
  <si>
    <t xml:space="preserve">269 EAST 18TH ST </t>
  </si>
  <si>
    <t xml:space="preserve">63 EDWINA CRT </t>
  </si>
  <si>
    <t xml:space="preserve">30 GREEN MEADOW RD </t>
  </si>
  <si>
    <t xml:space="preserve">13 ALPINE AVE </t>
  </si>
  <si>
    <t xml:space="preserve">135 FLATT AVE </t>
  </si>
  <si>
    <t xml:space="preserve">105 HORNING DR </t>
  </si>
  <si>
    <t>200 MACAULAY ST E</t>
  </si>
  <si>
    <t xml:space="preserve">9 RICHMOND ST </t>
  </si>
  <si>
    <t>18 THORNDALE ST N</t>
  </si>
  <si>
    <t xml:space="preserve">141 CHAUMONT DR </t>
  </si>
  <si>
    <t xml:space="preserve">43 CROOKS ST </t>
  </si>
  <si>
    <t xml:space="preserve">98 CLIFTON DOWNS RD </t>
  </si>
  <si>
    <t xml:space="preserve">36 MAGNIFICENT WAY </t>
  </si>
  <si>
    <t xml:space="preserve">33 GREAT FALLS BLVD </t>
  </si>
  <si>
    <t xml:space="preserve">16 EDWORTHY GARDENS </t>
  </si>
  <si>
    <t xml:space="preserve">359 CARSON DR </t>
  </si>
  <si>
    <t xml:space="preserve">175 DESCHENE AVE </t>
  </si>
  <si>
    <t xml:space="preserve">199 DUNCAIRN CRES </t>
  </si>
  <si>
    <t>23 FAIRHOLT RD N</t>
  </si>
  <si>
    <t xml:space="preserve">66 CATTAIL CRES </t>
  </si>
  <si>
    <t>84 BELAND AVE N</t>
  </si>
  <si>
    <t>86 BELAND AVE N</t>
  </si>
  <si>
    <t xml:space="preserve">34 ROELFSON DR </t>
  </si>
  <si>
    <t xml:space="preserve">9 LONGYEAR DR </t>
  </si>
  <si>
    <t xml:space="preserve">21 LYNDHURST ST </t>
  </si>
  <si>
    <t xml:space="preserve">15 EDWORTHY GARDENS </t>
  </si>
  <si>
    <t xml:space="preserve">79 CRAFTER CRES </t>
  </si>
  <si>
    <t>133 MELROSE AVE N</t>
  </si>
  <si>
    <t>73 MOHAWK RD E</t>
  </si>
  <si>
    <t xml:space="preserve">35 LIGHTFEATHER PL </t>
  </si>
  <si>
    <t xml:space="preserve">273 MILLEN RD </t>
  </si>
  <si>
    <t xml:space="preserve">55 BEDROCK DR </t>
  </si>
  <si>
    <t xml:space="preserve">41 DYNASTY AVE </t>
  </si>
  <si>
    <t xml:space="preserve">3 CHARDONNAY ST </t>
  </si>
  <si>
    <t xml:space="preserve">43 EBENEZER DR </t>
  </si>
  <si>
    <t xml:space="preserve">2 NARBONNE CRES </t>
  </si>
  <si>
    <t xml:space="preserve">227 GRANITE RIDGE TRAIL </t>
  </si>
  <si>
    <t>137 BELAND AVE S</t>
  </si>
  <si>
    <t>220 SHERMAN AVE S</t>
  </si>
  <si>
    <t xml:space="preserve">10 TUNA CRT </t>
  </si>
  <si>
    <t xml:space="preserve">75 CRAFTER CRES </t>
  </si>
  <si>
    <t xml:space="preserve">10 FISHER CRES </t>
  </si>
  <si>
    <t xml:space="preserve">122 THAMES WAY </t>
  </si>
  <si>
    <t xml:space="preserve">84 MAGILL ST </t>
  </si>
  <si>
    <t xml:space="preserve">17 TUCKETT ST </t>
  </si>
  <si>
    <t xml:space="preserve">62 HAROLD CRT </t>
  </si>
  <si>
    <t xml:space="preserve">75 CASTLEFIELD DR </t>
  </si>
  <si>
    <t xml:space="preserve">7 PURDY CRES </t>
  </si>
  <si>
    <t xml:space="preserve">80 IRENE AVE </t>
  </si>
  <si>
    <t xml:space="preserve">175 MARGARET AVE </t>
  </si>
  <si>
    <t xml:space="preserve">306R PALING AVE </t>
  </si>
  <si>
    <t>196 STANLEY AVE , HAMILTON Ward: 01</t>
  </si>
  <si>
    <t>192 Hughson Street North</t>
  </si>
  <si>
    <t>181 John Street North</t>
  </si>
  <si>
    <t xml:space="preserve">198 IRWIN AVE </t>
  </si>
  <si>
    <t xml:space="preserve">64 UPPER WALKER AVE </t>
  </si>
  <si>
    <t xml:space="preserve">162 AGRO ST </t>
  </si>
  <si>
    <t xml:space="preserve">866 UPPER PARADISE RD </t>
  </si>
  <si>
    <t xml:space="preserve">48 IDLEWOOD AVE </t>
  </si>
  <si>
    <t xml:space="preserve">670 UPPER WENTWORTH ST </t>
  </si>
  <si>
    <t xml:space="preserve">19 FRONTIER TRAIL </t>
  </si>
  <si>
    <t xml:space="preserve">67 CUESTA HEIGHTS </t>
  </si>
  <si>
    <t xml:space="preserve">52 EMERSON ST </t>
  </si>
  <si>
    <t xml:space="preserve">8 BELLROYAL CRES </t>
  </si>
  <si>
    <t xml:space="preserve">11 WESTLAWN DR </t>
  </si>
  <si>
    <t xml:space="preserve">110 DESCHENE AVE </t>
  </si>
  <si>
    <t xml:space="preserve">175 SPITFIRE DR </t>
  </si>
  <si>
    <t xml:space="preserve">4 LISA CRT </t>
  </si>
  <si>
    <t xml:space="preserve">39 ROYAL COACHMAN WAY </t>
  </si>
  <si>
    <t xml:space="preserve">19 REGIS CRT </t>
  </si>
  <si>
    <t xml:space="preserve">8 JULY AVE </t>
  </si>
  <si>
    <t xml:space="preserve">35 EBENEZER DR </t>
  </si>
  <si>
    <t xml:space="preserve">153 GRANITE RIDGE TRAIL </t>
  </si>
  <si>
    <t>136 BARNESDALE AVE N</t>
  </si>
  <si>
    <t xml:space="preserve">59 ELKWOOD CRT </t>
  </si>
  <si>
    <t xml:space="preserve">27 SEALEY AVE </t>
  </si>
  <si>
    <t xml:space="preserve">147 FAIR ST </t>
  </si>
  <si>
    <t>17 EDGEMONT ST S</t>
  </si>
  <si>
    <t xml:space="preserve">9 JASPER DR </t>
  </si>
  <si>
    <t xml:space="preserve">286 PALING AVE </t>
  </si>
  <si>
    <t xml:space="preserve">968 DUNSMURE RD </t>
  </si>
  <si>
    <t xml:space="preserve">794 UPPER HORNING RD </t>
  </si>
  <si>
    <t xml:space="preserve">4 QUEEN MARY BLVD </t>
  </si>
  <si>
    <t xml:space="preserve">170 FAIR ST </t>
  </si>
  <si>
    <t xml:space="preserve">28 VICTOR BLVD </t>
  </si>
  <si>
    <t xml:space="preserve">125 CHAUMONT DR </t>
  </si>
  <si>
    <t xml:space="preserve">48 ROYAL COACHMAN WAY </t>
  </si>
  <si>
    <t xml:space="preserve">86 HEMING TRAIL </t>
  </si>
  <si>
    <t xml:space="preserve">6 MADISON AVE </t>
  </si>
  <si>
    <t xml:space="preserve">883 SAWMILL RD </t>
  </si>
  <si>
    <t xml:space="preserve">200 BEDROCK DR </t>
  </si>
  <si>
    <t xml:space="preserve">122 TOBY CRES </t>
  </si>
  <si>
    <t xml:space="preserve">323 EAST 32ND ST </t>
  </si>
  <si>
    <t>275 HUXLEY AVE S</t>
  </si>
  <si>
    <t xml:space="preserve">115 WEST 33RD ST </t>
  </si>
  <si>
    <t xml:space="preserve">12 GRANTON ST </t>
  </si>
  <si>
    <t>226 KENILWORTH AVE S</t>
  </si>
  <si>
    <t>825R CANNON ST E</t>
  </si>
  <si>
    <t xml:space="preserve">40 CARRICK AVE </t>
  </si>
  <si>
    <t xml:space="preserve">110R DESCHENE AVE </t>
  </si>
  <si>
    <t xml:space="preserve">32 PURITAN CRT </t>
  </si>
  <si>
    <t>901 MAIN ST E , HAMILTON Ward: 03</t>
  </si>
  <si>
    <t xml:space="preserve">5 ROWANWOOD ST </t>
  </si>
  <si>
    <t xml:space="preserve">22 BILARDI CRT </t>
  </si>
  <si>
    <t xml:space="preserve">52 PAGEBROOK CRES </t>
  </si>
  <si>
    <t xml:space="preserve">102 BELMONT AVE </t>
  </si>
  <si>
    <t xml:space="preserve">93 WEST GLEN AVE </t>
  </si>
  <si>
    <t xml:space="preserve">25 NELSON ST </t>
  </si>
  <si>
    <t xml:space="preserve">153 CLIFTON DOWNS RD </t>
  </si>
  <si>
    <t xml:space="preserve">15 DRIFTWOOD PL </t>
  </si>
  <si>
    <t xml:space="preserve">11 BEHAN ST </t>
  </si>
  <si>
    <t xml:space="preserve">20 ELSTONE PL </t>
  </si>
  <si>
    <t xml:space="preserve">312 FIDDLERS GREEN RD </t>
  </si>
  <si>
    <t xml:space="preserve">19 WINTHROP PL </t>
  </si>
  <si>
    <t>276 BRUCEDALE AVE E</t>
  </si>
  <si>
    <t xml:space="preserve">110 MYRTLE AVE </t>
  </si>
  <si>
    <t xml:space="preserve">40 NANCY ST </t>
  </si>
  <si>
    <t xml:space="preserve">38 VIEWPOINT AVE </t>
  </si>
  <si>
    <t>5R HILLSIDE AVE S</t>
  </si>
  <si>
    <t xml:space="preserve">43R ELIZABETH CRT </t>
  </si>
  <si>
    <t>475R MOHAWK RD W</t>
  </si>
  <si>
    <t>Alex Di Domenico, Senior Financial Analyst</t>
  </si>
  <si>
    <t>2024 Development Charges By-law 24-072</t>
  </si>
  <si>
    <t>Updated by Alex Di Domenico - 27-Jun-2024</t>
  </si>
  <si>
    <t>112 Fairholt Road South, Hamilton</t>
  </si>
  <si>
    <t xml:space="preserve">104 DOLOMITI CRT </t>
  </si>
  <si>
    <t xml:space="preserve">27 GRISTMILL PL </t>
  </si>
  <si>
    <t xml:space="preserve">49 GUEST ST </t>
  </si>
  <si>
    <t xml:space="preserve">187 EAST 45TH ST </t>
  </si>
  <si>
    <t xml:space="preserve">105 IRENE AVE </t>
  </si>
  <si>
    <t>79 SANFORD AVE S</t>
  </si>
  <si>
    <t xml:space="preserve">43 HALO ST </t>
  </si>
  <si>
    <t xml:space="preserve">39 WESTMINSTER AVE </t>
  </si>
  <si>
    <t xml:space="preserve">198 VICTORIA ST </t>
  </si>
  <si>
    <t xml:space="preserve">136 WEST 31ST ST </t>
  </si>
  <si>
    <t xml:space="preserve">48 KENMORE RD </t>
  </si>
  <si>
    <t>77 KENILWORTH AVE S</t>
  </si>
  <si>
    <t xml:space="preserve">17 ODESSA ST </t>
  </si>
  <si>
    <t xml:space="preserve">23 EARL ST   </t>
  </si>
  <si>
    <t xml:space="preserve">7 BAYVIEW AVE   </t>
  </si>
  <si>
    <t>3 WITHERSPOON ST</t>
  </si>
  <si>
    <t>216 JOHN ST N</t>
  </si>
  <si>
    <t>59 BALMORAL AVE N</t>
  </si>
  <si>
    <t>32 HOLLYWOOD ST N</t>
  </si>
  <si>
    <t xml:space="preserve">12 ZIMMERMAN GARDENS </t>
  </si>
  <si>
    <t xml:space="preserve">89 KENESKY DR </t>
  </si>
  <si>
    <t xml:space="preserve">118 AGRO ST </t>
  </si>
  <si>
    <t>33 FIRST ST S</t>
  </si>
  <si>
    <t xml:space="preserve">95 GLEN CASTLE DR </t>
  </si>
  <si>
    <t xml:space="preserve">24 WEYLIE ST </t>
  </si>
  <si>
    <t xml:space="preserve">16 BEDROCK DR </t>
  </si>
  <si>
    <t xml:space="preserve">6 STARLING DR </t>
  </si>
  <si>
    <t xml:space="preserve">95 BURRWOOD DR </t>
  </si>
  <si>
    <t>373 MOHAWK RD W</t>
  </si>
  <si>
    <t xml:space="preserve">94 WEST 32ND ST </t>
  </si>
  <si>
    <t xml:space="preserve">85 WESTMINSTER AVE </t>
  </si>
  <si>
    <t xml:space="preserve">182 CORONATION AVE </t>
  </si>
  <si>
    <t>568 MOHAWK RD W</t>
  </si>
  <si>
    <t xml:space="preserve">24 SEALEY AVE </t>
  </si>
  <si>
    <t xml:space="preserve">47 ASSISI ST </t>
  </si>
  <si>
    <t xml:space="preserve">161 WARREN AVE </t>
  </si>
  <si>
    <t xml:space="preserve">73 EAST 19TH ST </t>
  </si>
  <si>
    <t xml:space="preserve">31 BRADBURY RD </t>
  </si>
  <si>
    <t xml:space="preserve">188 PARKSIDE DR </t>
  </si>
  <si>
    <t xml:space="preserve">31 AVANTI CRES </t>
  </si>
  <si>
    <t xml:space="preserve">121 LAKE AVENUE DR   </t>
  </si>
  <si>
    <t xml:space="preserve">21 KINRADE AVE   </t>
  </si>
  <si>
    <t xml:space="preserve">44 SEALEY AVE   </t>
  </si>
  <si>
    <t xml:space="preserve">99 BRUCEDALE AVE E  </t>
  </si>
  <si>
    <t xml:space="preserve">178 EMERALD ST S  </t>
  </si>
  <si>
    <t xml:space="preserve">101 NELLIDA CRES   </t>
  </si>
  <si>
    <t xml:space="preserve">20 RIESLING CRT   </t>
  </si>
  <si>
    <t xml:space="preserve">5 SPARROW CRT   </t>
  </si>
  <si>
    <t xml:space="preserve">84 DOLOMITI CRT   </t>
  </si>
  <si>
    <t xml:space="preserve">56 AVANTI CRES   </t>
  </si>
  <si>
    <t xml:space="preserve">3 FRANCES AVE   </t>
  </si>
  <si>
    <t xml:space="preserve">28 OAK AVE   </t>
  </si>
  <si>
    <t xml:space="preserve">72 CLAUDETTE GATE   </t>
  </si>
  <si>
    <t xml:space="preserve">104 LOWINGER AVE   </t>
  </si>
  <si>
    <t xml:space="preserve">178 EAST 19TH ST   </t>
  </si>
  <si>
    <t xml:space="preserve">34 EAST 44TH ST   </t>
  </si>
  <si>
    <t xml:space="preserve">48 CACTUS CRES   </t>
  </si>
  <si>
    <t xml:space="preserve">23 CARRIAGEGATE DR   </t>
  </si>
  <si>
    <t xml:space="preserve">27 EAST 26TH ST   </t>
  </si>
  <si>
    <t xml:space="preserve">57 KINGSLEA DR   </t>
  </si>
  <si>
    <t xml:space="preserve">21 HAGER CREEK TERR   </t>
  </si>
  <si>
    <t xml:space="preserve">63 LESTERWOOD ST   </t>
  </si>
  <si>
    <t xml:space="preserve">110 SPADINA AVE   </t>
  </si>
  <si>
    <t xml:space="preserve">9 HAGER CREEK TERR   </t>
  </si>
  <si>
    <t>10 SYCAMORE ST</t>
  </si>
  <si>
    <t>121 TOBY CRES</t>
  </si>
  <si>
    <t>267R HADDON AVE S</t>
  </si>
  <si>
    <t>26 R MELBOURNE STREET</t>
  </si>
  <si>
    <t>166R WOOD ST E</t>
  </si>
  <si>
    <t xml:space="preserve">280 WILSON STREET E  </t>
  </si>
  <si>
    <t xml:space="preserve">15 PINE ST  </t>
  </si>
  <si>
    <t xml:space="preserve">153 WEST 28TH ST  </t>
  </si>
  <si>
    <t xml:space="preserve">17 BEULAH AVE  </t>
  </si>
  <si>
    <t xml:space="preserve">176 MOHAWK RD  </t>
  </si>
  <si>
    <t xml:space="preserve">189 BRITANNIA AVE  </t>
  </si>
  <si>
    <t xml:space="preserve">19 BABCOCK ST  </t>
  </si>
  <si>
    <t xml:space="preserve">20 MAGDALENA ST  </t>
  </si>
  <si>
    <t xml:space="preserve">23 GARDENBROOK TRAIL  </t>
  </si>
  <si>
    <t xml:space="preserve">288 SPRINGVALLEY CRES  </t>
  </si>
  <si>
    <t xml:space="preserve">29 CARENE AVE  </t>
  </si>
  <si>
    <t xml:space="preserve">45 FERNWOOD CRES  </t>
  </si>
  <si>
    <t xml:space="preserve">6061 WHITE CHURCH RD  </t>
  </si>
  <si>
    <t xml:space="preserve">70 GRANITE RIDGE TRAIL  </t>
  </si>
  <si>
    <t xml:space="preserve">92 DOLOMITI CRT  </t>
  </si>
  <si>
    <t xml:space="preserve">104 CARRICK AVE  </t>
  </si>
  <si>
    <t xml:space="preserve">110 BARTON ST E </t>
  </si>
  <si>
    <t xml:space="preserve">198 R VICTORIA ST  </t>
  </si>
  <si>
    <t>147 FAIR ST</t>
  </si>
  <si>
    <t xml:space="preserve">215 WEST 19TH ST  </t>
  </si>
  <si>
    <t xml:space="preserve">33 FIRST ST S </t>
  </si>
  <si>
    <t xml:space="preserve">568 MOHAWK RD W </t>
  </si>
  <si>
    <t xml:space="preserve">8 BANFF DR  </t>
  </si>
  <si>
    <t>112 Fairholt RD  S</t>
  </si>
  <si>
    <t xml:space="preserve">222 Granite Ridge TRAIL  </t>
  </si>
  <si>
    <t xml:space="preserve">839 BROCK RD  </t>
  </si>
  <si>
    <t xml:space="preserve">11 Rita ST  </t>
  </si>
  <si>
    <t xml:space="preserve">49 CARDINAL DR  </t>
  </si>
  <si>
    <t>1018 Queensdale AVE  E</t>
  </si>
  <si>
    <t xml:space="preserve">170 Fair ST  </t>
  </si>
  <si>
    <t xml:space="preserve">36 WEATHERING HEIGHTS  </t>
  </si>
  <si>
    <t xml:space="preserve">127 CUESTA HEIGHTS  </t>
  </si>
  <si>
    <t xml:space="preserve">87 Lowinger AVE  </t>
  </si>
  <si>
    <t xml:space="preserve">90 WINEGARDEN TRAIL  </t>
  </si>
  <si>
    <t xml:space="preserve">56 Benjamin DR  </t>
  </si>
  <si>
    <t xml:space="preserve">312 EAST 45th ST  </t>
  </si>
  <si>
    <t>387 WEIR ST  N</t>
  </si>
  <si>
    <t xml:space="preserve">87 Cardinal DR  </t>
  </si>
  <si>
    <t xml:space="preserve">15 KENESKY DR  </t>
  </si>
  <si>
    <t xml:space="preserve">187 OAK AVE  </t>
  </si>
  <si>
    <t xml:space="preserve">119 East 21st ST  </t>
  </si>
  <si>
    <t xml:space="preserve">120 VINEBERG DR 49 </t>
  </si>
  <si>
    <t xml:space="preserve">265 MARGARET AVE  </t>
  </si>
  <si>
    <t xml:space="preserve">59 Novoco DR  </t>
  </si>
  <si>
    <t xml:space="preserve">201 East 45th ST  </t>
  </si>
  <si>
    <t xml:space="preserve">21 NOVA DR  </t>
  </si>
  <si>
    <t xml:space="preserve">83 DOVER DR  </t>
  </si>
  <si>
    <t xml:space="preserve">52 STONEY BROOK DR  </t>
  </si>
  <si>
    <t xml:space="preserve">38 ENDFIELD AVE  </t>
  </si>
  <si>
    <t>156 Bond ST  N</t>
  </si>
  <si>
    <t xml:space="preserve">115 AGRO ST  </t>
  </si>
  <si>
    <t xml:space="preserve">148 OAKLAND DR  </t>
  </si>
  <si>
    <t xml:space="preserve">78 Cattail CRES  </t>
  </si>
  <si>
    <t xml:space="preserve">24 MIDHURST HEIGHTS  </t>
  </si>
  <si>
    <t xml:space="preserve">47 Royal Coachman WAY  </t>
  </si>
  <si>
    <t xml:space="preserve">116 QUEEN MARY BLVD  </t>
  </si>
  <si>
    <t>412 Fennell AVE  E</t>
  </si>
  <si>
    <t xml:space="preserve">171 Manitou WAY  </t>
  </si>
  <si>
    <t xml:space="preserve">220 Great Falls BLVD  </t>
  </si>
  <si>
    <t xml:space="preserve">258 WEST 31ST ST  </t>
  </si>
  <si>
    <t xml:space="preserve">120 R SENECA AVE  </t>
  </si>
  <si>
    <t xml:space="preserve">1077R Beach BLVD  </t>
  </si>
  <si>
    <t xml:space="preserve">1422 R UPPER SHERMAN AVE  </t>
  </si>
  <si>
    <t xml:space="preserve">78 Melvin AVE  </t>
  </si>
  <si>
    <t>25 Norfolk Street South</t>
  </si>
  <si>
    <t>82 Cumming CRT   Ancaster</t>
  </si>
  <si>
    <t>3 Frontier TRAIL   Flamborough</t>
  </si>
  <si>
    <t>98 Granite Ridge TRAIL   Flamborough</t>
  </si>
  <si>
    <t>24 ELSTONE PL   Flamborough</t>
  </si>
  <si>
    <t>107 R MANNING AVE   Hamilton</t>
  </si>
  <si>
    <t>163 BRADSHAW DR   Stoney Creek</t>
  </si>
  <si>
    <t>11 Frontier TRAIL   Flamborough</t>
  </si>
  <si>
    <t>254 West 31st ST   Hamilton</t>
  </si>
  <si>
    <t>120 EAST 21st ST   Hamilton</t>
  </si>
  <si>
    <t>122 Erindale AVE   Hamilton</t>
  </si>
  <si>
    <t>174 ROXBOROUGH AVE   Stoney Creek</t>
  </si>
  <si>
    <t>21 Thames WAY   Glanbrook</t>
  </si>
  <si>
    <t>115 JOSEPHINE DR   Hamilton</t>
  </si>
  <si>
    <t>305 Crafter CRES   Stoney Creek</t>
  </si>
  <si>
    <t>151 Elmore DR   Hamilton</t>
  </si>
  <si>
    <t>53 Beaucourt RD   Hamilton</t>
  </si>
  <si>
    <t>329 East 28th ST   Hamilton</t>
  </si>
  <si>
    <t>264 St. Andrews DR   Hamilton</t>
  </si>
  <si>
    <t>195 Sulmona DR   Hamilton</t>
  </si>
  <si>
    <t>158 LORMONT BLVD   Stoney Creek</t>
  </si>
  <si>
    <t>39 STARLING DR   Hamilton</t>
  </si>
  <si>
    <t>287 HUMPHREY ST   Hamilton</t>
  </si>
  <si>
    <t>118 GRANITE RIDGE TRAIL   Flamborough</t>
  </si>
  <si>
    <t>64 Elstone PL   Flamborough</t>
  </si>
  <si>
    <t>74 Granite Ridge TRAIL   Flamborough</t>
  </si>
  <si>
    <t>170 CEDARDALE AVE   Stoney Creek</t>
  </si>
  <si>
    <t>325 EAST 16th ST   Hamilton</t>
  </si>
  <si>
    <t>110 Granite Ridge TRAIL   Flamborough</t>
  </si>
  <si>
    <t>402 UPPER PARADISE RD   Hamilton</t>
  </si>
  <si>
    <t>3 KENESKY DR   Flamborough</t>
  </si>
  <si>
    <t>7 Emming CRT   Hamilton</t>
  </si>
  <si>
    <t>109 WHITEFISH CRES   Stoney Creek</t>
  </si>
  <si>
    <t>55 Boulder CRES   Glanbrook</t>
  </si>
  <si>
    <t>576 TEMPLEMEAD DR   Hamilton</t>
  </si>
  <si>
    <t>76 Newcastle CRT   Hamilton</t>
  </si>
  <si>
    <t>20 Brenlyn CRT   Hamilton</t>
  </si>
  <si>
    <t>964 Mohawk RD  E Hamilton</t>
  </si>
  <si>
    <t>54 STRAWBERRY DR   Hamilton</t>
  </si>
  <si>
    <t>123 Alessio DR   Hamilton</t>
  </si>
  <si>
    <t>19 REDCLIFF CRT   Flamborough</t>
  </si>
  <si>
    <t>27 Austin DR   Hamilton</t>
  </si>
  <si>
    <t>5 Fisher CRES   Hamilton</t>
  </si>
  <si>
    <t>22 GARDENIA CRT   Hamilton</t>
  </si>
  <si>
    <t>132 R Green RD   Stoney Creek</t>
  </si>
  <si>
    <t>110 R Spadina AVE   Hamilton</t>
  </si>
  <si>
    <t>11 Hollywood ST  N Hamilton</t>
  </si>
  <si>
    <t>118R Burrwood DR   Hamilton</t>
  </si>
  <si>
    <t>472 East 36 ST   Hamilton</t>
  </si>
  <si>
    <t>53 Laurier AVE   Hamilton</t>
  </si>
  <si>
    <t xml:space="preserve">416 Dalgleish TRAIL  </t>
  </si>
  <si>
    <t xml:space="preserve">309 Cranbrook DR  </t>
  </si>
  <si>
    <t xml:space="preserve">424 SPRINGBROOK AVE  </t>
  </si>
  <si>
    <t xml:space="preserve">73 Laurier AVE  </t>
  </si>
  <si>
    <t xml:space="preserve">12 STARLING DR  </t>
  </si>
  <si>
    <t xml:space="preserve">176 HOOVER CRES  </t>
  </si>
  <si>
    <t xml:space="preserve">16 TOFFEE TRAIL  </t>
  </si>
  <si>
    <t xml:space="preserve">131 MEADOWBANK DR  </t>
  </si>
  <si>
    <t>116 Wood ST  E</t>
  </si>
  <si>
    <t xml:space="preserve">99 BURKE ST  </t>
  </si>
  <si>
    <t xml:space="preserve">39 BEDROCK DR  </t>
  </si>
  <si>
    <t xml:space="preserve">34 CATTAIL CRES  </t>
  </si>
  <si>
    <t xml:space="preserve">190 EAST 8TH ST  </t>
  </si>
  <si>
    <t xml:space="preserve">1 HARDALE CRES  </t>
  </si>
  <si>
    <t xml:space="preserve">32 FERN PL  </t>
  </si>
  <si>
    <t xml:space="preserve">147 Great Falls BLVD  </t>
  </si>
  <si>
    <t xml:space="preserve">90 THORNDALE CRES  </t>
  </si>
  <si>
    <t xml:space="preserve">18 PATHFINDER CRT  </t>
  </si>
  <si>
    <t xml:space="preserve">231 Granite Ridge TRAIL  </t>
  </si>
  <si>
    <t xml:space="preserve">83 Cittadella BLVD  </t>
  </si>
  <si>
    <t xml:space="preserve">87 Dolomiti CRT  </t>
  </si>
  <si>
    <t xml:space="preserve">57 Irwin AVE  </t>
  </si>
  <si>
    <t xml:space="preserve">222 Crafter CRT  </t>
  </si>
  <si>
    <t xml:space="preserve">95 BIRCHVIEW DR  </t>
  </si>
  <si>
    <t xml:space="preserve">169 Lavender DR  </t>
  </si>
  <si>
    <t xml:space="preserve">43 ALDGATE AVE  </t>
  </si>
  <si>
    <t xml:space="preserve">61 MISTYWOOD DR  </t>
  </si>
  <si>
    <t xml:space="preserve">173 EMERSON ST  </t>
  </si>
  <si>
    <t xml:space="preserve">38 COLIN CRES  </t>
  </si>
  <si>
    <t xml:space="preserve">757 UPPER OTTAWA ST  </t>
  </si>
  <si>
    <t xml:space="preserve">3 EDWORTHY GARDENS  </t>
  </si>
  <si>
    <t>168 CANNON ST  W</t>
  </si>
  <si>
    <t xml:space="preserve">35 AVANTI CRES  </t>
  </si>
  <si>
    <t xml:space="preserve">86 Erie AVE  </t>
  </si>
  <si>
    <t xml:space="preserve">54 Warwick RD  </t>
  </si>
  <si>
    <t>116 WOOD ST  E</t>
  </si>
  <si>
    <t xml:space="preserve">68 FESTIVAL WAY  </t>
  </si>
  <si>
    <t xml:space="preserve">6 HAMPSHIRE PL  </t>
  </si>
  <si>
    <t xml:space="preserve">45 NARBONNE CRES  </t>
  </si>
  <si>
    <t xml:space="preserve">264 EMERSON ST  </t>
  </si>
  <si>
    <t xml:space="preserve">62 Riviera RIDGE  </t>
  </si>
  <si>
    <t xml:space="preserve">12 McDonough GARDENS  </t>
  </si>
  <si>
    <t xml:space="preserve">140 WASHINGTON ST  </t>
  </si>
  <si>
    <t xml:space="preserve">224 MOORLAND CRES  </t>
  </si>
  <si>
    <t xml:space="preserve">72 Sanatorium RD  </t>
  </si>
  <si>
    <t xml:space="preserve">156 Glow AVE  </t>
  </si>
  <si>
    <t xml:space="preserve">85 Oneida BLVD  </t>
  </si>
  <si>
    <t xml:space="preserve">26 Highcliffe AVE  </t>
  </si>
  <si>
    <t xml:space="preserve">187 Stirton ST  </t>
  </si>
  <si>
    <t xml:space="preserve">319 MACINTOSH DR  </t>
  </si>
  <si>
    <t xml:space="preserve">79 Melbourne ST  </t>
  </si>
  <si>
    <t>213 Wentworth ST  N</t>
  </si>
  <si>
    <t xml:space="preserve">4 WEYLIE ST  </t>
  </si>
  <si>
    <t>258 Pottruff RD  N</t>
  </si>
  <si>
    <t xml:space="preserve">8 Edworthy GARDENS  </t>
  </si>
  <si>
    <t xml:space="preserve">77 MELBOURNE ST  </t>
  </si>
  <si>
    <t xml:space="preserve">216 Ravenbury DR  </t>
  </si>
  <si>
    <t>Option 1: Approve the Development Charges Interest Calculator Tool Q2 2024 and future updates for interest rates.</t>
  </si>
  <si>
    <t>Option 2: Approve the Development Charges Interest Calculator Tool Q2 2024 only; I will approve each quarterly update to the Tool before it is posted to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</si>
</sst>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quot;$&quot;* #,##0.00_-;_-&quot;$&quot;* &quot;-&quot;??_-;_-@_-"/>
    <numFmt numFmtId="165" formatCode="_-* #,##0.00_-;\-* #,##0.00_-;_-* &quot;-&quot;??_-;_-@_-"/>
    <numFmt numFmtId="166" formatCode="[$-F800]dddd\,\ mmmm\ dd\,\ yyyy"/>
    <numFmt numFmtId="167" formatCode="[$-1009]mmmm\ d\,\ yyyy;@"/>
    <numFmt numFmtId="168" formatCode="[$-1009]d\-mmm\-yy;@"/>
    <numFmt numFmtId="169" formatCode="#,##0\ &quot;square feet&quot;"/>
    <numFmt numFmtId="170" formatCode="#,##0\ &quot;ft²&quot;"/>
    <numFmt numFmtId="171" formatCode="#,##0\ &quot;dwelling unit(s)&quot;"/>
    <numFmt numFmtId="172" formatCode="#,##0\ &quot;bedroom(s)&quot;"/>
    <numFmt numFmtId="173" formatCode="_-* #,##0_-;\-* #,##0_-;_-* &quot;-&quot;??_-;_-@_-"/>
    <numFmt numFmtId="174" formatCode="#,##0\ &quot;unit(s)&quot;"/>
    <numFmt numFmtId="175" formatCode="_-&quot;$&quot;* #,##0_-;\-&quot;$&quot;* #,##0_-;_-&quot;$&quot;* &quot;-&quot;??_-;_-@_-"/>
    <numFmt numFmtId="176" formatCode="&quot;$&quot;#,##0"/>
    <numFmt numFmtId="177" formatCode="0%;\-0%;&quot;-&quot;;@"/>
    <numFmt numFmtId="178" formatCode="0.00;\-0.00;&quot;-&quot;;@"/>
    <numFmt numFmtId="179" formatCode="[$-409]d\-mmm\-yy;@"/>
    <numFmt numFmtId="180" formatCode="&quot;$&quot;#,##0.00"/>
  </numFmts>
  <fonts count="5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0" tint="-4.9989318521683403E-2"/>
      <name val="Calibri"/>
      <family val="2"/>
      <scheme val="minor"/>
    </font>
    <font>
      <b/>
      <sz val="16"/>
      <color theme="0" tint="-4.9989318521683403E-2"/>
      <name val="Calibri"/>
      <family val="2"/>
      <scheme val="minor"/>
    </font>
    <font>
      <b/>
      <sz val="12"/>
      <color theme="0" tint="-4.9989318521683403E-2"/>
      <name val="Calibri"/>
      <family val="2"/>
      <scheme val="minor"/>
    </font>
    <font>
      <sz val="16"/>
      <color theme="2" tint="-0.249977111117893"/>
      <name val="Calibri"/>
      <family val="2"/>
      <scheme val="minor"/>
    </font>
    <font>
      <sz val="14"/>
      <color theme="0" tint="-4.9989318521683403E-2"/>
      <name val="Calibri"/>
      <family val="2"/>
      <scheme val="minor"/>
    </font>
    <font>
      <sz val="14"/>
      <color theme="2" tint="-0.249977111117893"/>
      <name val="Calibri"/>
      <family val="2"/>
      <scheme val="minor"/>
    </font>
    <font>
      <i/>
      <sz val="11"/>
      <color rgb="FFFF0000"/>
      <name val="Calibri"/>
      <family val="2"/>
      <scheme val="minor"/>
    </font>
    <font>
      <b/>
      <sz val="11"/>
      <color theme="0" tint="-4.9989318521683403E-2"/>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rgb="FF204C7B"/>
      <name val="Calibri"/>
      <family val="2"/>
      <scheme val="minor"/>
    </font>
    <font>
      <sz val="14"/>
      <color rgb="FF204C7B"/>
      <name val="Calibri"/>
      <family val="2"/>
      <scheme val="minor"/>
    </font>
    <font>
      <b/>
      <sz val="14"/>
      <color theme="1"/>
      <name val="Calibri"/>
      <family val="2"/>
      <scheme val="minor"/>
    </font>
    <font>
      <b/>
      <sz val="14"/>
      <color theme="0" tint="-4.9989318521683403E-2"/>
      <name val="Calibri"/>
      <family val="2"/>
      <scheme val="minor"/>
    </font>
    <font>
      <i/>
      <sz val="12"/>
      <color theme="1"/>
      <name val="Calibri"/>
      <family val="2"/>
      <scheme val="minor"/>
    </font>
    <font>
      <sz val="12"/>
      <color theme="1"/>
      <name val="Arial"/>
      <family val="2"/>
    </font>
    <font>
      <b/>
      <sz val="12"/>
      <color theme="1"/>
      <name val="Arial"/>
      <family val="2"/>
    </font>
    <font>
      <i/>
      <sz val="12"/>
      <color theme="1"/>
      <name val="Arial"/>
      <family val="2"/>
    </font>
    <font>
      <sz val="11"/>
      <name val="Arial"/>
      <family val="2"/>
    </font>
    <font>
      <b/>
      <sz val="11"/>
      <name val="Arial"/>
      <family val="2"/>
    </font>
    <font>
      <sz val="11"/>
      <color theme="0" tint="-4.9989318521683403E-2"/>
      <name val="Arial"/>
      <family val="2"/>
    </font>
    <font>
      <b/>
      <sz val="16"/>
      <color theme="0" tint="-4.9989318521683403E-2"/>
      <name val="Arial"/>
      <family val="2"/>
    </font>
    <font>
      <b/>
      <sz val="12"/>
      <color theme="0" tint="-4.9989318521683403E-2"/>
      <name val="Arial"/>
      <family val="2"/>
    </font>
    <font>
      <b/>
      <sz val="16"/>
      <color theme="0"/>
      <name val="Arial"/>
      <family val="2"/>
    </font>
    <font>
      <sz val="12"/>
      <color theme="0" tint="-4.9989318521683403E-2"/>
      <name val="Arial"/>
      <family val="2"/>
    </font>
    <font>
      <sz val="12"/>
      <name val="Arial"/>
      <family val="2"/>
    </font>
    <font>
      <b/>
      <sz val="11"/>
      <color rgb="FFFF0000"/>
      <name val="Calibri"/>
      <family val="2"/>
      <scheme val="minor"/>
    </font>
    <font>
      <u/>
      <sz val="11"/>
      <color theme="10"/>
      <name val="Calibri"/>
      <family val="2"/>
      <scheme val="minor"/>
    </font>
    <font>
      <b/>
      <vertAlign val="superscript"/>
      <sz val="12"/>
      <color theme="1"/>
      <name val="Arial"/>
      <family val="2"/>
    </font>
    <font>
      <vertAlign val="superscript"/>
      <sz val="12"/>
      <color theme="1"/>
      <name val="Arial"/>
      <family val="2"/>
    </font>
    <font>
      <sz val="12"/>
      <color rgb="FFFF0000"/>
      <name val="Arial"/>
      <family val="2"/>
    </font>
    <font>
      <b/>
      <sz val="11"/>
      <color theme="1"/>
      <name val="Arial"/>
      <family val="2"/>
    </font>
    <font>
      <b/>
      <sz val="12"/>
      <color theme="0"/>
      <name val="Arial"/>
      <family val="2"/>
    </font>
    <font>
      <sz val="11"/>
      <color indexed="8"/>
      <name val="Calibri"/>
      <family val="2"/>
      <scheme val="minor"/>
    </font>
    <font>
      <u/>
      <sz val="12"/>
      <color theme="10"/>
      <name val="Calibri"/>
      <family val="2"/>
      <scheme val="minor"/>
    </font>
    <font>
      <b/>
      <sz val="11"/>
      <color theme="0" tint="-4.9989318521683403E-2"/>
      <name val="Arial"/>
      <family val="2"/>
    </font>
    <font>
      <vertAlign val="superscript"/>
      <sz val="11"/>
      <color theme="1"/>
      <name val="Arial"/>
      <family val="2"/>
    </font>
    <font>
      <i/>
      <sz val="11"/>
      <name val="Arial"/>
      <family val="2"/>
    </font>
    <font>
      <b/>
      <sz val="11"/>
      <color rgb="FFFF0000"/>
      <name val="Arial"/>
      <family val="2"/>
    </font>
    <font>
      <i/>
      <sz val="11"/>
      <color rgb="FFFF0000"/>
      <name val="Arial"/>
      <family val="2"/>
    </font>
    <font>
      <b/>
      <i/>
      <sz val="11"/>
      <color theme="1"/>
      <name val="Arial"/>
      <family val="2"/>
    </font>
    <font>
      <b/>
      <sz val="9"/>
      <color indexed="81"/>
      <name val="Tahoma"/>
      <family val="2"/>
    </font>
    <font>
      <sz val="9"/>
      <color indexed="81"/>
      <name val="Tahoma"/>
      <family val="2"/>
    </font>
    <font>
      <i/>
      <sz val="14"/>
      <color theme="1"/>
      <name val="Calibri"/>
      <family val="2"/>
      <scheme val="minor"/>
    </font>
  </fonts>
  <fills count="19">
    <fill>
      <patternFill patternType="none"/>
    </fill>
    <fill>
      <patternFill patternType="gray125"/>
    </fill>
    <fill>
      <patternFill patternType="solid">
        <fgColor rgb="FF204C7B"/>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6" tint="0.79998168889431442"/>
        <bgColor theme="0" tint="-0.14999847407452621"/>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7" tint="0.79998168889431442"/>
        <bgColor theme="0" tint="-0.14999847407452621"/>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bottom style="thin">
        <color theme="1"/>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 fillId="0" borderId="0"/>
    <xf numFmtId="0" fontId="43" fillId="0" borderId="0"/>
    <xf numFmtId="0" fontId="5" fillId="0" borderId="0"/>
    <xf numFmtId="9" fontId="5" fillId="0" borderId="0" applyFont="0" applyFill="0" applyBorder="0" applyAlignment="0" applyProtection="0"/>
  </cellStyleXfs>
  <cellXfs count="369">
    <xf numFmtId="0" fontId="0" fillId="0" borderId="0" xfId="0"/>
    <xf numFmtId="0" fontId="8" fillId="0" borderId="0" xfId="0" applyFont="1"/>
    <xf numFmtId="0" fontId="9" fillId="2" borderId="1" xfId="0" applyFont="1" applyFill="1" applyBorder="1"/>
    <xf numFmtId="0" fontId="9" fillId="2" borderId="2" xfId="0" applyFont="1" applyFill="1" applyBorder="1"/>
    <xf numFmtId="0" fontId="10" fillId="2" borderId="3" xfId="0" applyFont="1" applyFill="1" applyBorder="1" applyAlignment="1">
      <alignment horizontal="right"/>
    </xf>
    <xf numFmtId="0" fontId="9" fillId="2" borderId="4" xfId="0" applyFont="1" applyFill="1" applyBorder="1"/>
    <xf numFmtId="0" fontId="9" fillId="2" borderId="0" xfId="0" applyFont="1" applyFill="1"/>
    <xf numFmtId="0" fontId="10" fillId="2" borderId="5" xfId="0" applyFont="1" applyFill="1" applyBorder="1" applyAlignment="1">
      <alignment horizontal="right"/>
    </xf>
    <xf numFmtId="0" fontId="11" fillId="2" borderId="5" xfId="0" applyFont="1" applyFill="1" applyBorder="1" applyAlignment="1">
      <alignment horizontal="right"/>
    </xf>
    <xf numFmtId="0" fontId="9" fillId="2" borderId="5" xfId="0" applyFont="1" applyFill="1" applyBorder="1"/>
    <xf numFmtId="0" fontId="12" fillId="0" borderId="0" xfId="0" applyFont="1" applyAlignment="1">
      <alignment horizontal="right"/>
    </xf>
    <xf numFmtId="0" fontId="13" fillId="2" borderId="0" xfId="0" applyFont="1" applyFill="1"/>
    <xf numFmtId="0" fontId="13" fillId="2" borderId="0" xfId="0" applyFont="1" applyFill="1" applyAlignment="1">
      <alignment horizontal="right"/>
    </xf>
    <xf numFmtId="15" fontId="13" fillId="2" borderId="5" xfId="0" applyNumberFormat="1" applyFont="1" applyFill="1" applyBorder="1"/>
    <xf numFmtId="15" fontId="14" fillId="0" borderId="0" xfId="0" applyNumberFormat="1" applyFont="1"/>
    <xf numFmtId="0" fontId="15" fillId="0" borderId="0" xfId="0" applyFont="1"/>
    <xf numFmtId="0" fontId="16" fillId="2" borderId="4" xfId="0" applyFont="1" applyFill="1" applyBorder="1"/>
    <xf numFmtId="0" fontId="6" fillId="3" borderId="4" xfId="0" applyFont="1" applyFill="1" applyBorder="1"/>
    <xf numFmtId="0" fontId="0" fillId="3" borderId="0" xfId="0" applyFill="1"/>
    <xf numFmtId="0" fontId="0" fillId="3" borderId="5" xfId="0" applyFill="1" applyBorder="1"/>
    <xf numFmtId="0" fontId="0" fillId="0" borderId="0" xfId="0" applyAlignment="1">
      <alignment vertical="top"/>
    </xf>
    <xf numFmtId="0" fontId="19" fillId="0" borderId="0" xfId="0" applyFont="1" applyAlignment="1">
      <alignment vertical="center" wrapText="1"/>
    </xf>
    <xf numFmtId="15" fontId="7" fillId="0" borderId="0" xfId="0" applyNumberFormat="1" applyFont="1"/>
    <xf numFmtId="0" fontId="0" fillId="3" borderId="4" xfId="0" applyFill="1" applyBorder="1"/>
    <xf numFmtId="0" fontId="13" fillId="2" borderId="4" xfId="0" applyFont="1" applyFill="1" applyBorder="1"/>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9" fillId="3" borderId="4" xfId="0" applyFont="1" applyFill="1" applyBorder="1" applyAlignment="1">
      <alignment horizontal="left"/>
    </xf>
    <xf numFmtId="0" fontId="0" fillId="0" borderId="0" xfId="0" applyProtection="1">
      <protection locked="0"/>
    </xf>
    <xf numFmtId="0" fontId="19" fillId="3" borderId="0" xfId="0" applyFont="1" applyFill="1"/>
    <xf numFmtId="0" fontId="19" fillId="3" borderId="5" xfId="0" applyFont="1" applyFill="1" applyBorder="1"/>
    <xf numFmtId="0" fontId="22" fillId="3" borderId="4" xfId="0" applyFont="1" applyFill="1" applyBorder="1" applyAlignment="1">
      <alignment horizontal="left"/>
    </xf>
    <xf numFmtId="0" fontId="6" fillId="3" borderId="0" xfId="0" applyFont="1" applyFill="1"/>
    <xf numFmtId="0" fontId="22" fillId="3" borderId="0" xfId="0" applyFont="1" applyFill="1"/>
    <xf numFmtId="15" fontId="22" fillId="3" borderId="5" xfId="0" applyNumberFormat="1" applyFont="1" applyFill="1" applyBorder="1" applyAlignment="1">
      <alignment horizontal="center"/>
    </xf>
    <xf numFmtId="15" fontId="19" fillId="3" borderId="5" xfId="0" applyNumberFormat="1" applyFont="1" applyFill="1" applyBorder="1" applyAlignment="1">
      <alignment horizontal="center"/>
    </xf>
    <xf numFmtId="10" fontId="19" fillId="3" borderId="5" xfId="2" applyNumberFormat="1" applyFont="1" applyFill="1" applyBorder="1" applyAlignment="1" applyProtection="1">
      <alignment horizontal="center"/>
    </xf>
    <xf numFmtId="0" fontId="22" fillId="3" borderId="6" xfId="0" applyFont="1" applyFill="1" applyBorder="1" applyAlignment="1">
      <alignment horizontal="left"/>
    </xf>
    <xf numFmtId="0" fontId="6" fillId="3" borderId="7" xfId="0" applyFont="1" applyFill="1" applyBorder="1"/>
    <xf numFmtId="0" fontId="22" fillId="3" borderId="7" xfId="0" applyFont="1" applyFill="1" applyBorder="1"/>
    <xf numFmtId="15" fontId="22" fillId="3" borderId="8" xfId="0" applyNumberFormat="1" applyFont="1" applyFill="1" applyBorder="1" applyAlignment="1">
      <alignment horizontal="center"/>
    </xf>
    <xf numFmtId="0" fontId="22" fillId="4" borderId="6" xfId="0" applyFont="1" applyFill="1" applyBorder="1" applyAlignment="1">
      <alignment horizontal="left"/>
    </xf>
    <xf numFmtId="0" fontId="6" fillId="4" borderId="7" xfId="0" applyFont="1" applyFill="1" applyBorder="1"/>
    <xf numFmtId="0" fontId="22" fillId="4" borderId="7" xfId="0" applyFont="1" applyFill="1" applyBorder="1"/>
    <xf numFmtId="15" fontId="22" fillId="4" borderId="8" xfId="0" applyNumberFormat="1" applyFont="1" applyFill="1" applyBorder="1" applyAlignment="1">
      <alignment horizontal="center"/>
    </xf>
    <xf numFmtId="164" fontId="0" fillId="0" borderId="0" xfId="0" applyNumberFormat="1"/>
    <xf numFmtId="0" fontId="19" fillId="3" borderId="4" xfId="0" applyFont="1" applyFill="1" applyBorder="1"/>
    <xf numFmtId="0" fontId="22" fillId="3" borderId="0" xfId="0" applyFont="1" applyFill="1" applyAlignment="1">
      <alignment horizontal="center"/>
    </xf>
    <xf numFmtId="0" fontId="22" fillId="3" borderId="5" xfId="0" applyFont="1" applyFill="1" applyBorder="1" applyAlignment="1">
      <alignment horizontal="center"/>
    </xf>
    <xf numFmtId="164" fontId="19" fillId="3" borderId="0" xfId="1" applyFont="1" applyFill="1" applyBorder="1" applyProtection="1"/>
    <xf numFmtId="164" fontId="19" fillId="3" borderId="5" xfId="1" applyFont="1" applyFill="1" applyBorder="1" applyProtection="1"/>
    <xf numFmtId="0" fontId="23" fillId="2" borderId="4" xfId="0" applyFont="1" applyFill="1" applyBorder="1"/>
    <xf numFmtId="164" fontId="23" fillId="2" borderId="0" xfId="1" applyFont="1" applyFill="1" applyBorder="1" applyProtection="1"/>
    <xf numFmtId="164" fontId="23" fillId="2" borderId="5" xfId="1" applyFont="1" applyFill="1" applyBorder="1" applyProtection="1"/>
    <xf numFmtId="0" fontId="23" fillId="2" borderId="6" xfId="0" applyFont="1" applyFill="1" applyBorder="1"/>
    <xf numFmtId="0" fontId="9" fillId="2" borderId="7" xfId="0" applyFont="1" applyFill="1" applyBorder="1"/>
    <xf numFmtId="164" fontId="23" fillId="2" borderId="8" xfId="1" applyFont="1" applyFill="1" applyBorder="1" applyProtection="1"/>
    <xf numFmtId="0" fontId="24" fillId="0" borderId="0" xfId="0" applyFont="1"/>
    <xf numFmtId="0" fontId="25" fillId="0" borderId="0" xfId="0" applyFont="1"/>
    <xf numFmtId="0" fontId="26" fillId="0" borderId="0" xfId="0" applyFont="1"/>
    <xf numFmtId="0" fontId="26" fillId="0" borderId="0" xfId="0" applyFont="1" applyAlignment="1">
      <alignment horizontal="center"/>
    </xf>
    <xf numFmtId="0" fontId="28" fillId="0" borderId="0" xfId="0" applyFont="1"/>
    <xf numFmtId="0" fontId="29" fillId="0" borderId="0" xfId="0" applyFont="1"/>
    <xf numFmtId="0" fontId="28" fillId="0" borderId="9" xfId="0" applyFont="1" applyBorder="1"/>
    <xf numFmtId="0" fontId="8" fillId="0" borderId="0" xfId="0" applyFont="1" applyAlignment="1">
      <alignment horizontal="left" vertical="top" wrapText="1"/>
    </xf>
    <xf numFmtId="0" fontId="30" fillId="2" borderId="0" xfId="0" applyFont="1" applyFill="1"/>
    <xf numFmtId="0" fontId="31" fillId="2" borderId="0" xfId="0" applyFont="1" applyFill="1" applyAlignment="1">
      <alignment horizontal="right"/>
    </xf>
    <xf numFmtId="0" fontId="8" fillId="0" borderId="0" xfId="0" applyFont="1" applyAlignment="1">
      <alignment vertical="top"/>
    </xf>
    <xf numFmtId="0" fontId="28" fillId="0" borderId="0" xfId="0" applyFont="1" applyAlignment="1">
      <alignment horizontal="left"/>
    </xf>
    <xf numFmtId="0" fontId="26" fillId="0" borderId="0" xfId="0" applyFont="1" applyAlignment="1">
      <alignment horizontal="center" wrapText="1"/>
    </xf>
    <xf numFmtId="0" fontId="8" fillId="0" borderId="0" xfId="0" applyFont="1" applyAlignment="1">
      <alignment horizontal="center" vertical="center"/>
    </xf>
    <xf numFmtId="12" fontId="8" fillId="0" borderId="0" xfId="0" applyNumberFormat="1" applyFont="1" applyAlignment="1">
      <alignment horizontal="center" vertical="center"/>
    </xf>
    <xf numFmtId="165" fontId="8" fillId="0" borderId="0" xfId="3" applyFont="1" applyFill="1"/>
    <xf numFmtId="0" fontId="26" fillId="0" borderId="0" xfId="0" applyFont="1" applyAlignment="1">
      <alignment horizontal="center" vertical="center" wrapText="1"/>
    </xf>
    <xf numFmtId="0" fontId="26" fillId="0" borderId="0" xfId="0" applyFont="1" applyAlignment="1">
      <alignment horizontal="center" vertical="center"/>
    </xf>
    <xf numFmtId="175" fontId="8" fillId="0" borderId="0" xfId="0" applyNumberFormat="1" applyFont="1"/>
    <xf numFmtId="164" fontId="8" fillId="0" borderId="0" xfId="0" applyNumberFormat="1" applyFont="1"/>
    <xf numFmtId="0" fontId="4" fillId="0" borderId="0" xfId="0" applyFont="1"/>
    <xf numFmtId="0" fontId="20" fillId="10" borderId="0" xfId="0" applyFont="1" applyFill="1" applyAlignment="1" applyProtection="1">
      <alignment horizontal="center"/>
      <protection locked="0"/>
    </xf>
    <xf numFmtId="15" fontId="21" fillId="10" borderId="0" xfId="0" applyNumberFormat="1" applyFont="1" applyFill="1" applyAlignment="1" applyProtection="1">
      <alignment horizontal="center"/>
      <protection locked="0"/>
    </xf>
    <xf numFmtId="15" fontId="21" fillId="10" borderId="5" xfId="0" applyNumberFormat="1" applyFont="1" applyFill="1" applyBorder="1" applyAlignment="1" applyProtection="1">
      <alignment horizontal="center"/>
      <protection locked="0"/>
    </xf>
    <xf numFmtId="0" fontId="36" fillId="0" borderId="0" xfId="0" applyFont="1" applyProtection="1">
      <protection locked="0"/>
    </xf>
    <xf numFmtId="164" fontId="21" fillId="10" borderId="0" xfId="1" applyFont="1" applyFill="1" applyBorder="1" applyProtection="1">
      <protection locked="0"/>
    </xf>
    <xf numFmtId="164" fontId="21" fillId="10" borderId="5" xfId="1" applyFont="1" applyFill="1" applyBorder="1" applyProtection="1">
      <protection locked="0"/>
    </xf>
    <xf numFmtId="175" fontId="26" fillId="5" borderId="0" xfId="1" applyNumberFormat="1" applyFont="1" applyFill="1" applyBorder="1" applyAlignment="1">
      <alignment horizontal="center" vertical="center"/>
    </xf>
    <xf numFmtId="165" fontId="26" fillId="5" borderId="11" xfId="3"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165" fontId="30" fillId="2" borderId="0" xfId="3" applyFont="1" applyFill="1" applyBorder="1"/>
    <xf numFmtId="0" fontId="32" fillId="2" borderId="0" xfId="0" applyFont="1" applyFill="1" applyAlignment="1">
      <alignment horizontal="right"/>
    </xf>
    <xf numFmtId="0" fontId="34" fillId="2" borderId="0" xfId="0" applyFont="1" applyFill="1" applyAlignment="1">
      <alignment horizontal="right"/>
    </xf>
    <xf numFmtId="0" fontId="27" fillId="0" borderId="0" xfId="0" applyFont="1"/>
    <xf numFmtId="0" fontId="26" fillId="8" borderId="21" xfId="0" applyFont="1" applyFill="1" applyBorder="1" applyAlignment="1">
      <alignment horizontal="center"/>
    </xf>
    <xf numFmtId="0" fontId="26" fillId="0" borderId="10" xfId="0" applyFont="1" applyBorder="1" applyAlignment="1">
      <alignment horizontal="right" vertical="center"/>
    </xf>
    <xf numFmtId="0" fontId="41" fillId="0" borderId="0" xfId="0" applyFont="1" applyAlignment="1">
      <alignment horizontal="center"/>
    </xf>
    <xf numFmtId="0" fontId="26" fillId="0" borderId="0" xfId="0" applyFont="1" applyAlignment="1">
      <alignment horizontal="right" vertical="center"/>
    </xf>
    <xf numFmtId="165" fontId="26" fillId="0" borderId="0" xfId="3" applyFont="1" applyFill="1" applyBorder="1" applyAlignment="1">
      <alignment horizontal="center" vertical="center"/>
    </xf>
    <xf numFmtId="0" fontId="26" fillId="5" borderId="0" xfId="0" applyFont="1" applyFill="1"/>
    <xf numFmtId="0" fontId="26" fillId="0" borderId="26" xfId="0" applyFont="1" applyBorder="1" applyAlignment="1">
      <alignment horizontal="right" vertical="center"/>
    </xf>
    <xf numFmtId="165" fontId="26" fillId="5" borderId="27"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5" fontId="8" fillId="0" borderId="0" xfId="3" applyFont="1"/>
    <xf numFmtId="165" fontId="26" fillId="5" borderId="19" xfId="3" applyFont="1" applyFill="1" applyBorder="1" applyAlignment="1">
      <alignment horizontal="center" vertical="center"/>
    </xf>
    <xf numFmtId="173" fontId="26" fillId="0" borderId="3" xfId="0" applyNumberFormat="1" applyFont="1" applyBorder="1" applyAlignment="1">
      <alignment horizontal="center" vertical="center"/>
    </xf>
    <xf numFmtId="173" fontId="26" fillId="0" borderId="5" xfId="0" applyNumberFormat="1" applyFont="1" applyBorder="1" applyAlignment="1">
      <alignment horizontal="center" vertical="center"/>
    </xf>
    <xf numFmtId="0" fontId="26" fillId="0" borderId="14" xfId="0" applyFont="1" applyBorder="1" applyAlignment="1">
      <alignment horizontal="right"/>
    </xf>
    <xf numFmtId="173" fontId="26" fillId="0" borderId="15" xfId="0" applyNumberFormat="1" applyFont="1" applyBorder="1" applyAlignment="1">
      <alignment horizontal="center" vertical="center"/>
    </xf>
    <xf numFmtId="165" fontId="0" fillId="0" borderId="0" xfId="3" applyFont="1"/>
    <xf numFmtId="0" fontId="26" fillId="0" borderId="4" xfId="0" applyFont="1" applyBorder="1" applyAlignment="1">
      <alignment horizontal="right"/>
    </xf>
    <xf numFmtId="0" fontId="26" fillId="0" borderId="1" xfId="0" applyFont="1" applyBorder="1" applyAlignment="1">
      <alignment horizontal="right"/>
    </xf>
    <xf numFmtId="14" fontId="0" fillId="0" borderId="0" xfId="0" applyNumberFormat="1"/>
    <xf numFmtId="0" fontId="8" fillId="5" borderId="0" xfId="0" applyFont="1" applyFill="1"/>
    <xf numFmtId="0" fontId="42" fillId="0" borderId="0" xfId="0" applyFont="1" applyAlignment="1">
      <alignment horizontal="center" vertical="center"/>
    </xf>
    <xf numFmtId="165" fontId="8" fillId="0" borderId="0" xfId="3" applyFont="1" applyFill="1" applyBorder="1"/>
    <xf numFmtId="165" fontId="0" fillId="0" borderId="0" xfId="3" applyFont="1" applyFill="1" applyBorder="1"/>
    <xf numFmtId="173" fontId="26" fillId="0" borderId="0" xfId="0" applyNumberFormat="1" applyFont="1" applyAlignment="1">
      <alignment horizontal="center" vertical="center"/>
    </xf>
    <xf numFmtId="173" fontId="26" fillId="0" borderId="2" xfId="0" applyNumberFormat="1" applyFont="1" applyBorder="1" applyAlignment="1">
      <alignment horizontal="center" vertical="center"/>
    </xf>
    <xf numFmtId="165" fontId="8" fillId="0" borderId="2" xfId="3" applyFont="1" applyBorder="1"/>
    <xf numFmtId="165" fontId="8" fillId="0" borderId="2" xfId="3" applyFont="1" applyFill="1" applyBorder="1"/>
    <xf numFmtId="0" fontId="40" fillId="0" borderId="0" xfId="0" applyFont="1" applyAlignment="1">
      <alignment vertical="center"/>
    </xf>
    <xf numFmtId="165" fontId="8" fillId="0" borderId="0" xfId="3" applyFont="1" applyBorder="1"/>
    <xf numFmtId="173" fontId="26" fillId="0" borderId="9" xfId="0" applyNumberFormat="1" applyFont="1" applyBorder="1" applyAlignment="1">
      <alignment horizontal="center" vertical="center"/>
    </xf>
    <xf numFmtId="165" fontId="0" fillId="0" borderId="9" xfId="3" applyFont="1" applyBorder="1"/>
    <xf numFmtId="165" fontId="0" fillId="0" borderId="9" xfId="3" applyFont="1" applyFill="1" applyBorder="1"/>
    <xf numFmtId="165" fontId="0" fillId="0" borderId="0" xfId="0" applyNumberFormat="1"/>
    <xf numFmtId="0" fontId="3" fillId="0" borderId="0" xfId="7"/>
    <xf numFmtId="0" fontId="35" fillId="0" borderId="0" xfId="7" applyFont="1"/>
    <xf numFmtId="0" fontId="35" fillId="0" borderId="0" xfId="8" applyFont="1"/>
    <xf numFmtId="4" fontId="3" fillId="0" borderId="0" xfId="7" applyNumberFormat="1"/>
    <xf numFmtId="0" fontId="35" fillId="0" borderId="0" xfId="7" applyFont="1" applyAlignment="1">
      <alignment horizontal="left"/>
    </xf>
    <xf numFmtId="179" fontId="3" fillId="0" borderId="0" xfId="7" applyNumberFormat="1"/>
    <xf numFmtId="0" fontId="35" fillId="0" borderId="0" xfId="7" applyFont="1" applyAlignment="1">
      <alignment horizontal="left" vertical="center"/>
    </xf>
    <xf numFmtId="0" fontId="0" fillId="0" borderId="0" xfId="0" applyAlignment="1">
      <alignment horizontal="center" vertical="center" wrapText="1"/>
    </xf>
    <xf numFmtId="0" fontId="44" fillId="0" borderId="0" xfId="4" applyFont="1" applyFill="1"/>
    <xf numFmtId="0" fontId="8" fillId="0" borderId="0" xfId="0" applyFont="1" applyAlignment="1">
      <alignment horizontal="right" vertical="center"/>
    </xf>
    <xf numFmtId="0" fontId="8" fillId="6" borderId="0" xfId="0" applyFont="1" applyFill="1" applyAlignment="1">
      <alignment horizontal="center"/>
    </xf>
    <xf numFmtId="0" fontId="41"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45" fillId="2" borderId="0" xfId="0" applyFont="1" applyFill="1" applyAlignment="1">
      <alignment horizontal="right"/>
    </xf>
    <xf numFmtId="0" fontId="8" fillId="0" borderId="14" xfId="0" applyFont="1" applyBorder="1"/>
    <xf numFmtId="173" fontId="8" fillId="0" borderId="15" xfId="3" applyNumberFormat="1" applyFont="1" applyBorder="1"/>
    <xf numFmtId="0" fontId="41" fillId="0" borderId="0" xfId="0" applyFont="1" applyAlignment="1">
      <alignment vertical="top"/>
    </xf>
    <xf numFmtId="0" fontId="41" fillId="0" borderId="0" xfId="0" applyFont="1" applyAlignment="1">
      <alignment horizontal="right"/>
    </xf>
    <xf numFmtId="167" fontId="8" fillId="0" borderId="0" xfId="0" applyNumberFormat="1" applyFont="1" applyAlignment="1">
      <alignment horizontal="left"/>
    </xf>
    <xf numFmtId="0" fontId="8" fillId="6" borderId="0" xfId="0" applyFont="1" applyFill="1"/>
    <xf numFmtId="0" fontId="41" fillId="0" borderId="0" xfId="0" applyFont="1" applyAlignment="1">
      <alignment horizontal="right" vertical="center"/>
    </xf>
    <xf numFmtId="164" fontId="41" fillId="0" borderId="0" xfId="1" applyFont="1" applyFill="1" applyBorder="1" applyAlignment="1">
      <alignment horizontal="center" vertical="center"/>
    </xf>
    <xf numFmtId="0" fontId="8" fillId="0" borderId="0" xfId="0" applyFont="1" applyAlignment="1">
      <alignment horizontal="left"/>
    </xf>
    <xf numFmtId="0" fontId="41" fillId="0" borderId="10" xfId="0" applyFont="1" applyBorder="1" applyAlignment="1">
      <alignment horizontal="center" vertical="center" wrapText="1"/>
    </xf>
    <xf numFmtId="168" fontId="8" fillId="6" borderId="0" xfId="0" applyNumberFormat="1" applyFont="1" applyFill="1" applyAlignment="1">
      <alignment horizontal="center"/>
    </xf>
    <xf numFmtId="169" fontId="8" fillId="0" borderId="0" xfId="1" applyNumberFormat="1" applyFont="1"/>
    <xf numFmtId="168" fontId="8" fillId="0" borderId="0" xfId="0" applyNumberFormat="1" applyFont="1" applyAlignment="1">
      <alignment horizontal="center"/>
    </xf>
    <xf numFmtId="0" fontId="41" fillId="0" borderId="0" xfId="0" applyFont="1"/>
    <xf numFmtId="0" fontId="41" fillId="0" borderId="0" xfId="0" quotePrefix="1" applyFont="1"/>
    <xf numFmtId="168" fontId="8" fillId="0" borderId="0" xfId="0" applyNumberFormat="1" applyFont="1"/>
    <xf numFmtId="0" fontId="41" fillId="0" borderId="0" xfId="0" applyFont="1" applyAlignment="1">
      <alignment vertical="center"/>
    </xf>
    <xf numFmtId="0" fontId="41" fillId="0" borderId="0" xfId="0" applyFont="1" applyAlignment="1">
      <alignment horizontal="left" vertical="center"/>
    </xf>
    <xf numFmtId="0" fontId="41" fillId="8" borderId="11" xfId="0" applyFont="1" applyFill="1" applyBorder="1" applyAlignment="1">
      <alignment horizontal="center"/>
    </xf>
    <xf numFmtId="174" fontId="8" fillId="0" borderId="11" xfId="0" applyNumberFormat="1" applyFont="1" applyBorder="1" applyAlignment="1">
      <alignment horizontal="center" vertical="center"/>
    </xf>
    <xf numFmtId="165" fontId="8" fillId="0" borderId="11" xfId="3" applyFont="1" applyFill="1" applyBorder="1" applyAlignment="1">
      <alignment horizontal="center" vertical="center"/>
    </xf>
    <xf numFmtId="1" fontId="41" fillId="5" borderId="11" xfId="0" applyNumberFormat="1" applyFont="1" applyFill="1" applyBorder="1" applyAlignment="1">
      <alignment horizontal="center" vertical="center"/>
    </xf>
    <xf numFmtId="165" fontId="41" fillId="5" borderId="11" xfId="3" applyFont="1" applyFill="1" applyBorder="1" applyAlignment="1">
      <alignment horizontal="center" vertical="center"/>
    </xf>
    <xf numFmtId="170" fontId="8" fillId="0" borderId="11" xfId="0" applyNumberFormat="1" applyFont="1" applyBorder="1" applyAlignment="1">
      <alignment horizontal="center" vertical="center"/>
    </xf>
    <xf numFmtId="173" fontId="41" fillId="5" borderId="11" xfId="3" applyNumberFormat="1" applyFont="1" applyFill="1" applyBorder="1" applyAlignment="1">
      <alignment horizontal="center" vertical="center"/>
    </xf>
    <xf numFmtId="1" fontId="41" fillId="0" borderId="0" xfId="0" applyNumberFormat="1" applyFont="1" applyAlignment="1">
      <alignment horizontal="center" vertical="center"/>
    </xf>
    <xf numFmtId="173" fontId="41" fillId="0" borderId="0" xfId="3" applyNumberFormat="1" applyFont="1" applyFill="1" applyBorder="1" applyAlignment="1">
      <alignment horizontal="center" vertical="center"/>
    </xf>
    <xf numFmtId="164" fontId="41" fillId="5" borderId="0" xfId="1" applyFont="1" applyFill="1" applyBorder="1" applyAlignment="1">
      <alignment horizontal="center" vertical="center"/>
    </xf>
    <xf numFmtId="175" fontId="41" fillId="5" borderId="0" xfId="1" applyNumberFormat="1" applyFont="1" applyFill="1" applyBorder="1" applyAlignment="1">
      <alignment horizontal="center" vertical="center"/>
    </xf>
    <xf numFmtId="175" fontId="41" fillId="0" borderId="0" xfId="1" applyNumberFormat="1" applyFont="1" applyFill="1" applyBorder="1" applyAlignment="1">
      <alignment horizontal="center" vertical="center"/>
    </xf>
    <xf numFmtId="165" fontId="41" fillId="0" borderId="0" xfId="3" applyFont="1" applyFill="1" applyBorder="1" applyAlignment="1">
      <alignment horizontal="right" vertical="center"/>
    </xf>
    <xf numFmtId="177" fontId="8" fillId="0" borderId="11" xfId="2" applyNumberFormat="1" applyFont="1" applyFill="1" applyBorder="1" applyAlignment="1">
      <alignment horizontal="center" vertical="center"/>
    </xf>
    <xf numFmtId="173" fontId="8" fillId="0" borderId="11" xfId="3" applyNumberFormat="1" applyFont="1" applyFill="1" applyBorder="1" applyAlignment="1">
      <alignment horizontal="center" vertical="center"/>
    </xf>
    <xf numFmtId="177" fontId="8" fillId="6" borderId="11" xfId="2" applyNumberFormat="1" applyFont="1" applyFill="1" applyBorder="1" applyAlignment="1">
      <alignment horizontal="center" vertical="center"/>
    </xf>
    <xf numFmtId="173" fontId="8" fillId="6" borderId="11" xfId="3" applyNumberFormat="1" applyFont="1" applyFill="1" applyBorder="1" applyAlignment="1">
      <alignment horizontal="center" vertical="center"/>
    </xf>
    <xf numFmtId="178" fontId="8" fillId="0" borderId="11" xfId="3" applyNumberFormat="1" applyFont="1" applyFill="1" applyBorder="1" applyAlignment="1">
      <alignment horizontal="center" vertical="center"/>
    </xf>
    <xf numFmtId="170" fontId="8" fillId="6" borderId="11" xfId="3" applyNumberFormat="1" applyFont="1" applyFill="1" applyBorder="1" applyAlignment="1">
      <alignment horizontal="center" vertical="center"/>
    </xf>
    <xf numFmtId="0" fontId="28" fillId="0" borderId="0" xfId="0" applyFont="1" applyAlignment="1">
      <alignment horizontal="right" vertical="center"/>
    </xf>
    <xf numFmtId="0" fontId="28" fillId="0" borderId="16" xfId="0" applyFont="1" applyBorder="1" applyAlignment="1">
      <alignment horizontal="right" vertical="center"/>
    </xf>
    <xf numFmtId="173" fontId="8" fillId="0" borderId="0" xfId="3" applyNumberFormat="1" applyFont="1" applyFill="1" applyBorder="1" applyAlignment="1">
      <alignment horizontal="center" vertical="center"/>
    </xf>
    <xf numFmtId="0" fontId="8" fillId="0" borderId="12" xfId="0" applyFont="1" applyBorder="1"/>
    <xf numFmtId="173" fontId="41" fillId="0" borderId="0" xfId="3" applyNumberFormat="1" applyFont="1" applyBorder="1"/>
    <xf numFmtId="176" fontId="41" fillId="0" borderId="0" xfId="1" applyNumberFormat="1" applyFont="1" applyFill="1" applyBorder="1" applyAlignment="1">
      <alignment horizontal="center" vertical="center"/>
    </xf>
    <xf numFmtId="0" fontId="49" fillId="0" borderId="0" xfId="0" applyFont="1"/>
    <xf numFmtId="0" fontId="35" fillId="0" borderId="0" xfId="0" applyFont="1" applyAlignment="1">
      <alignment horizontal="left" vertical="center"/>
    </xf>
    <xf numFmtId="0" fontId="35" fillId="0" borderId="0" xfId="0" applyFont="1" applyAlignment="1">
      <alignment horizontal="left"/>
    </xf>
    <xf numFmtId="0" fontId="35" fillId="0" borderId="0" xfId="0" applyFont="1"/>
    <xf numFmtId="0" fontId="27" fillId="0" borderId="0" xfId="7" applyFont="1" applyAlignment="1">
      <alignment horizontal="center"/>
    </xf>
    <xf numFmtId="0" fontId="37" fillId="0" borderId="0" xfId="4" applyFill="1"/>
    <xf numFmtId="165" fontId="8" fillId="0" borderId="3" xfId="3" applyFont="1" applyBorder="1"/>
    <xf numFmtId="165" fontId="8" fillId="0" borderId="5" xfId="3" applyFont="1" applyBorder="1"/>
    <xf numFmtId="165" fontId="41" fillId="0" borderId="13" xfId="3" applyFont="1" applyBorder="1"/>
    <xf numFmtId="0" fontId="41" fillId="0" borderId="10" xfId="0" applyFont="1" applyBorder="1" applyAlignment="1">
      <alignment vertical="center"/>
    </xf>
    <xf numFmtId="0" fontId="2" fillId="0" borderId="0" xfId="0" applyFont="1"/>
    <xf numFmtId="0" fontId="27" fillId="0" borderId="0" xfId="0" applyFont="1" applyAlignment="1">
      <alignment horizontal="center"/>
    </xf>
    <xf numFmtId="0" fontId="26" fillId="0" borderId="28" xfId="9" applyFont="1" applyBorder="1" applyAlignment="1">
      <alignment horizontal="center"/>
    </xf>
    <xf numFmtId="0" fontId="26" fillId="0" borderId="28" xfId="9" applyFont="1" applyBorder="1"/>
    <xf numFmtId="0" fontId="26" fillId="0" borderId="28" xfId="0" applyFont="1" applyBorder="1" applyAlignment="1">
      <alignment horizontal="center"/>
    </xf>
    <xf numFmtId="168" fontId="26" fillId="13" borderId="28" xfId="9" applyNumberFormat="1" applyFont="1" applyFill="1" applyBorder="1"/>
    <xf numFmtId="168" fontId="26" fillId="0" borderId="0" xfId="9" applyNumberFormat="1" applyFont="1"/>
    <xf numFmtId="168" fontId="26" fillId="13" borderId="0" xfId="9" applyNumberFormat="1" applyFont="1" applyFill="1"/>
    <xf numFmtId="168" fontId="26" fillId="13" borderId="29" xfId="9" applyNumberFormat="1" applyFont="1" applyFill="1" applyBorder="1"/>
    <xf numFmtId="0" fontId="16" fillId="2" borderId="0" xfId="0" applyFont="1" applyFill="1"/>
    <xf numFmtId="0" fontId="19" fillId="3" borderId="0" xfId="0" applyFont="1" applyFill="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4" borderId="7" xfId="0" applyFont="1" applyFill="1" applyBorder="1" applyAlignment="1">
      <alignment horizontal="left"/>
    </xf>
    <xf numFmtId="0" fontId="23" fillId="2" borderId="0" xfId="0" applyFont="1" applyFill="1"/>
    <xf numFmtId="0" fontId="23" fillId="2" borderId="7" xfId="0" applyFont="1" applyFill="1" applyBorder="1"/>
    <xf numFmtId="164" fontId="53" fillId="3" borderId="0" xfId="1" applyFont="1" applyFill="1" applyBorder="1" applyProtection="1"/>
    <xf numFmtId="164" fontId="53" fillId="3" borderId="5" xfId="1" applyFont="1" applyFill="1" applyBorder="1" applyProtection="1"/>
    <xf numFmtId="10" fontId="27" fillId="14" borderId="0" xfId="2" applyNumberFormat="1" applyFont="1" applyFill="1" applyBorder="1" applyAlignment="1">
      <alignment horizontal="left"/>
    </xf>
    <xf numFmtId="15" fontId="22" fillId="3" borderId="0" xfId="0" applyNumberFormat="1" applyFont="1" applyFill="1" applyAlignment="1">
      <alignment horizontal="left"/>
    </xf>
    <xf numFmtId="0" fontId="53" fillId="3" borderId="0" xfId="0" applyFont="1" applyFill="1" applyAlignment="1">
      <alignment horizontal="center" vertical="center"/>
    </xf>
    <xf numFmtId="164" fontId="53" fillId="3" borderId="0" xfId="1" applyFont="1" applyFill="1" applyBorder="1" applyAlignment="1" applyProtection="1">
      <alignment horizontal="center" vertical="center"/>
    </xf>
    <xf numFmtId="164" fontId="53" fillId="3" borderId="5" xfId="1" applyFont="1" applyFill="1" applyBorder="1" applyAlignment="1" applyProtection="1">
      <alignment horizontal="center" vertical="center"/>
    </xf>
    <xf numFmtId="0" fontId="15" fillId="0" borderId="0" xfId="0" applyFont="1" applyAlignment="1">
      <alignment horizontal="center" vertical="center"/>
    </xf>
    <xf numFmtId="0" fontId="53" fillId="15" borderId="0" xfId="0" applyFont="1" applyFill="1" applyAlignment="1">
      <alignment horizontal="center" vertical="center"/>
    </xf>
    <xf numFmtId="168" fontId="27" fillId="16" borderId="0" xfId="9" applyNumberFormat="1" applyFont="1" applyFill="1" applyAlignment="1">
      <alignment horizontal="left"/>
    </xf>
    <xf numFmtId="0" fontId="53" fillId="7" borderId="0" xfId="0" applyFont="1" applyFill="1" applyAlignment="1">
      <alignment horizontal="center" vertical="center" wrapText="1"/>
    </xf>
    <xf numFmtId="168" fontId="27" fillId="17" borderId="0" xfId="9" applyNumberFormat="1" applyFont="1" applyFill="1" applyAlignment="1">
      <alignment horizontal="left"/>
    </xf>
    <xf numFmtId="0" fontId="1" fillId="0" borderId="0" xfId="0" applyFont="1"/>
    <xf numFmtId="0" fontId="1" fillId="8" borderId="0" xfId="0" applyFont="1" applyFill="1" applyAlignment="1">
      <alignment horizontal="left" vertical="center"/>
    </xf>
    <xf numFmtId="0" fontId="1" fillId="0" borderId="0" xfId="7" applyFont="1"/>
    <xf numFmtId="0" fontId="1" fillId="9" borderId="0" xfId="0" applyFont="1" applyFill="1"/>
    <xf numFmtId="165" fontId="1" fillId="9" borderId="0" xfId="3" applyFont="1" applyFill="1"/>
    <xf numFmtId="0" fontId="1" fillId="8" borderId="0" xfId="0" applyFont="1" applyFill="1"/>
    <xf numFmtId="165" fontId="1" fillId="8" borderId="0" xfId="3" applyFont="1" applyFill="1"/>
    <xf numFmtId="0" fontId="26"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1" fillId="0" borderId="0" xfId="0" applyFont="1" applyAlignment="1">
      <alignment horizontal="center"/>
    </xf>
    <xf numFmtId="15" fontId="1" fillId="0" borderId="0" xfId="0" applyNumberFormat="1" applyFont="1"/>
    <xf numFmtId="0" fontId="1" fillId="7" borderId="0" xfId="0" applyFont="1" applyFill="1"/>
    <xf numFmtId="165" fontId="1" fillId="7" borderId="0" xfId="3" applyFont="1" applyFill="1"/>
    <xf numFmtId="0" fontId="48" fillId="0" borderId="0" xfId="0" applyFont="1"/>
    <xf numFmtId="0" fontId="1" fillId="11" borderId="0" xfId="0" applyFont="1" applyFill="1"/>
    <xf numFmtId="165" fontId="1" fillId="11" borderId="0" xfId="3" applyFont="1" applyFill="1"/>
    <xf numFmtId="0" fontId="1" fillId="9" borderId="0" xfId="0" applyFont="1" applyFill="1" applyAlignment="1">
      <alignment horizontal="left" vertical="center"/>
    </xf>
    <xf numFmtId="0" fontId="1" fillId="9" borderId="0" xfId="0" applyFont="1" applyFill="1" applyAlignment="1">
      <alignment vertical="center"/>
    </xf>
    <xf numFmtId="165" fontId="1" fillId="9" borderId="0" xfId="3" applyFont="1" applyFill="1" applyAlignment="1">
      <alignment horizontal="center" vertical="center" wrapText="1"/>
    </xf>
    <xf numFmtId="165" fontId="1" fillId="8" borderId="0" xfId="3" applyFont="1" applyFill="1" applyAlignment="1">
      <alignment horizontal="center" vertical="center" wrapText="1"/>
    </xf>
    <xf numFmtId="0" fontId="1" fillId="10" borderId="0" xfId="0" applyFont="1" applyFill="1"/>
    <xf numFmtId="165" fontId="1" fillId="10" borderId="0" xfId="3" applyFont="1" applyFill="1"/>
    <xf numFmtId="0" fontId="1" fillId="0" borderId="4" xfId="0" applyFont="1" applyBorder="1" applyAlignment="1">
      <alignment vertical="top"/>
    </xf>
    <xf numFmtId="173" fontId="1" fillId="6" borderId="5" xfId="3" applyNumberFormat="1" applyFont="1" applyFill="1" applyBorder="1" applyAlignment="1">
      <alignment vertical="top"/>
    </xf>
    <xf numFmtId="10" fontId="1" fillId="13" borderId="28" xfId="10" applyNumberFormat="1" applyFont="1" applyFill="1" applyBorder="1" applyAlignment="1">
      <alignment horizontal="center"/>
    </xf>
    <xf numFmtId="10" fontId="1" fillId="13" borderId="28" xfId="10" applyNumberFormat="1" applyFont="1" applyFill="1" applyBorder="1"/>
    <xf numFmtId="168" fontId="1" fillId="13" borderId="28" xfId="9" applyNumberFormat="1" applyFont="1" applyFill="1" applyBorder="1"/>
    <xf numFmtId="10" fontId="1" fillId="13" borderId="28" xfId="2" applyNumberFormat="1" applyFont="1" applyFill="1" applyBorder="1"/>
    <xf numFmtId="15" fontId="1" fillId="5" borderId="28" xfId="0" applyNumberFormat="1" applyFont="1" applyFill="1" applyBorder="1"/>
    <xf numFmtId="10" fontId="1" fillId="5" borderId="28" xfId="0" applyNumberFormat="1" applyFont="1" applyFill="1" applyBorder="1"/>
    <xf numFmtId="10" fontId="1" fillId="0" borderId="0" xfId="10" applyNumberFormat="1" applyFont="1" applyBorder="1" applyAlignment="1">
      <alignment horizontal="center"/>
    </xf>
    <xf numFmtId="10" fontId="1" fillId="0" borderId="0" xfId="10" applyNumberFormat="1" applyFont="1" applyBorder="1"/>
    <xf numFmtId="168" fontId="1" fillId="0" borderId="0" xfId="9" applyNumberFormat="1" applyFont="1"/>
    <xf numFmtId="10" fontId="1" fillId="0" borderId="0" xfId="2" applyNumberFormat="1" applyFont="1" applyBorder="1"/>
    <xf numFmtId="10" fontId="1" fillId="0" borderId="0" xfId="0" applyNumberFormat="1" applyFont="1"/>
    <xf numFmtId="10" fontId="1" fillId="13" borderId="0" xfId="10" applyNumberFormat="1" applyFont="1" applyFill="1" applyBorder="1"/>
    <xf numFmtId="168" fontId="1" fillId="13" borderId="0" xfId="9" applyNumberFormat="1" applyFont="1" applyFill="1"/>
    <xf numFmtId="10" fontId="1" fillId="13" borderId="0" xfId="2" applyNumberFormat="1" applyFont="1" applyFill="1" applyBorder="1"/>
    <xf numFmtId="15" fontId="1" fillId="13" borderId="0" xfId="0" applyNumberFormat="1" applyFont="1" applyFill="1"/>
    <xf numFmtId="10" fontId="1" fillId="13" borderId="0" xfId="0" applyNumberFormat="1" applyFont="1" applyFill="1"/>
    <xf numFmtId="10" fontId="1" fillId="13" borderId="29" xfId="10" applyNumberFormat="1" applyFont="1" applyFill="1" applyBorder="1"/>
    <xf numFmtId="168" fontId="1" fillId="0" borderId="29" xfId="9" applyNumberFormat="1" applyFont="1" applyBorder="1"/>
    <xf numFmtId="10" fontId="1" fillId="0" borderId="29" xfId="2" applyNumberFormat="1" applyFont="1" applyBorder="1"/>
    <xf numFmtId="10" fontId="1" fillId="0" borderId="29" xfId="10" applyNumberFormat="1" applyFont="1" applyBorder="1"/>
    <xf numFmtId="15" fontId="1" fillId="0" borderId="29" xfId="0" applyNumberFormat="1" applyFont="1" applyBorder="1"/>
    <xf numFmtId="10" fontId="1" fillId="0" borderId="29" xfId="0" applyNumberFormat="1" applyFont="1" applyBorder="1"/>
    <xf numFmtId="0" fontId="1" fillId="6" borderId="17" xfId="0" applyFont="1" applyFill="1" applyBorder="1"/>
    <xf numFmtId="174" fontId="1" fillId="6" borderId="11" xfId="0" applyNumberFormat="1" applyFont="1" applyFill="1" applyBorder="1" applyAlignment="1">
      <alignment horizontal="center" vertical="center"/>
    </xf>
    <xf numFmtId="165" fontId="1" fillId="6" borderId="11" xfId="3" applyFont="1" applyFill="1" applyBorder="1" applyAlignment="1">
      <alignment horizontal="center" vertical="center"/>
    </xf>
    <xf numFmtId="165" fontId="1" fillId="0" borderId="0" xfId="3" applyFont="1" applyFill="1" applyBorder="1" applyAlignment="1">
      <alignment horizontal="center" vertical="center"/>
    </xf>
    <xf numFmtId="0" fontId="1" fillId="6" borderId="0" xfId="0" applyFont="1" applyFill="1"/>
    <xf numFmtId="165" fontId="1" fillId="0" borderId="0" xfId="3" applyFont="1" applyFill="1" applyBorder="1"/>
    <xf numFmtId="0" fontId="1" fillId="0" borderId="0" xfId="0" applyFont="1" applyAlignment="1">
      <alignment horizontal="center" vertical="center"/>
    </xf>
    <xf numFmtId="0" fontId="1" fillId="0" borderId="0" xfId="0" applyFont="1" applyAlignment="1">
      <alignment vertical="center"/>
    </xf>
    <xf numFmtId="165" fontId="1" fillId="0" borderId="0" xfId="3" applyFont="1" applyBorder="1"/>
    <xf numFmtId="0" fontId="1" fillId="5" borderId="0" xfId="0" applyFont="1" applyFill="1" applyAlignment="1">
      <alignment horizontal="center" vertical="center"/>
    </xf>
    <xf numFmtId="0" fontId="1" fillId="6" borderId="25" xfId="0" applyFont="1" applyFill="1" applyBorder="1"/>
    <xf numFmtId="0" fontId="1" fillId="6" borderId="16" xfId="0" applyFont="1" applyFill="1" applyBorder="1"/>
    <xf numFmtId="174" fontId="1" fillId="12" borderId="19" xfId="0" applyNumberFormat="1" applyFont="1" applyFill="1" applyBorder="1" applyAlignment="1">
      <alignment horizontal="center" vertical="center"/>
    </xf>
    <xf numFmtId="165" fontId="1" fillId="12" borderId="11" xfId="3" applyFont="1" applyFill="1" applyBorder="1" applyAlignment="1">
      <alignment horizontal="center" vertical="center"/>
    </xf>
    <xf numFmtId="174" fontId="1" fillId="12" borderId="11" xfId="0" applyNumberFormat="1" applyFont="1" applyFill="1" applyBorder="1" applyAlignment="1">
      <alignment horizontal="center" vertical="center"/>
    </xf>
    <xf numFmtId="174" fontId="1" fillId="6" borderId="19" xfId="0" applyNumberFormat="1" applyFont="1" applyFill="1" applyBorder="1" applyAlignment="1">
      <alignment horizontal="center"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0" xfId="0" applyFont="1" applyFill="1"/>
    <xf numFmtId="15" fontId="0" fillId="0" borderId="0" xfId="0" applyNumberFormat="1"/>
    <xf numFmtId="0" fontId="26" fillId="5" borderId="0" xfId="0" applyFont="1" applyFill="1" applyAlignment="1">
      <alignment horizontal="center"/>
    </xf>
    <xf numFmtId="0" fontId="27" fillId="5" borderId="0" xfId="0" applyFont="1" applyFill="1" applyAlignment="1">
      <alignment horizontal="center"/>
    </xf>
    <xf numFmtId="0" fontId="29" fillId="7" borderId="0" xfId="0" applyFont="1" applyFill="1" applyAlignment="1">
      <alignment horizontal="center"/>
    </xf>
    <xf numFmtId="166" fontId="28" fillId="0" borderId="0" xfId="0" applyNumberFormat="1" applyFont="1" applyAlignment="1">
      <alignment horizontal="left"/>
    </xf>
    <xf numFmtId="0" fontId="29" fillId="0" borderId="0" xfId="0" applyFont="1" applyAlignment="1">
      <alignment horizontal="left"/>
    </xf>
    <xf numFmtId="0" fontId="28"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8" fillId="0" borderId="0" xfId="0" applyFont="1" applyAlignment="1">
      <alignment horizontal="right" vertical="center"/>
    </xf>
    <xf numFmtId="0" fontId="8" fillId="0" borderId="16" xfId="0" applyFont="1" applyBorder="1" applyAlignment="1">
      <alignment horizontal="right" vertical="center"/>
    </xf>
    <xf numFmtId="0" fontId="8" fillId="0" borderId="20" xfId="0" applyFont="1" applyBorder="1" applyAlignment="1">
      <alignment horizont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8" fillId="0" borderId="0" xfId="0" applyFont="1" applyAlignment="1">
      <alignment horizontal="right"/>
    </xf>
    <xf numFmtId="0" fontId="41" fillId="0" borderId="18" xfId="0" applyFont="1" applyBorder="1" applyAlignment="1">
      <alignment horizontal="center"/>
    </xf>
    <xf numFmtId="0" fontId="41" fillId="0" borderId="19" xfId="0" applyFont="1" applyBorder="1" applyAlignment="1">
      <alignment horizontal="center"/>
    </xf>
    <xf numFmtId="0" fontId="41" fillId="0" borderId="0" xfId="0" applyFont="1" applyAlignment="1">
      <alignment horizontal="right" vertical="center"/>
    </xf>
    <xf numFmtId="0" fontId="41" fillId="0" borderId="16" xfId="0" applyFont="1" applyBorder="1" applyAlignment="1">
      <alignment horizontal="right" vertical="center"/>
    </xf>
    <xf numFmtId="172" fontId="8" fillId="6" borderId="0" xfId="0" applyNumberFormat="1" applyFont="1" applyFill="1" applyAlignment="1">
      <alignment horizontal="center" vertical="center"/>
    </xf>
    <xf numFmtId="0" fontId="8" fillId="6" borderId="0" xfId="0" applyFont="1" applyFill="1" applyAlignment="1">
      <alignment horizontal="left"/>
    </xf>
    <xf numFmtId="0" fontId="41" fillId="0" borderId="0" xfId="0" applyFont="1" applyAlignment="1">
      <alignment horizontal="right" vertical="center" wrapText="1"/>
    </xf>
    <xf numFmtId="0" fontId="41" fillId="0" borderId="0" xfId="0" applyFont="1" applyAlignment="1">
      <alignment horizontal="right"/>
    </xf>
    <xf numFmtId="0" fontId="26" fillId="5" borderId="0" xfId="0" applyFont="1" applyFill="1" applyAlignment="1">
      <alignment horizontal="center" vertical="center"/>
    </xf>
    <xf numFmtId="0" fontId="41" fillId="0" borderId="10" xfId="0" applyFont="1" applyBorder="1" applyAlignment="1">
      <alignment horizontal="center" vertical="center" wrapText="1"/>
    </xf>
    <xf numFmtId="0" fontId="8" fillId="0" borderId="17" xfId="0" applyFont="1" applyBorder="1" applyAlignment="1">
      <alignment horizontal="center"/>
    </xf>
    <xf numFmtId="0" fontId="28" fillId="0" borderId="0" xfId="0" applyFont="1" applyAlignment="1">
      <alignment horizontal="center"/>
    </xf>
    <xf numFmtId="0" fontId="33" fillId="2" borderId="0" xfId="0" applyFont="1" applyFill="1" applyAlignment="1">
      <alignment horizontal="center" vertical="center"/>
    </xf>
    <xf numFmtId="0" fontId="41" fillId="0" borderId="11" xfId="0" applyFont="1" applyBorder="1" applyAlignment="1">
      <alignment horizont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168" fontId="41" fillId="0" borderId="10" xfId="0" applyNumberFormat="1" applyFont="1" applyBorder="1" applyAlignment="1">
      <alignment horizontal="center" vertical="center" wrapText="1"/>
    </xf>
    <xf numFmtId="0" fontId="41" fillId="0" borderId="10" xfId="0" applyFont="1" applyBorder="1" applyAlignment="1">
      <alignment horizontal="center" vertical="center"/>
    </xf>
    <xf numFmtId="171" fontId="8" fillId="6" borderId="0" xfId="0" applyNumberFormat="1" applyFont="1" applyFill="1" applyAlignment="1">
      <alignment horizontal="center" vertical="center"/>
    </xf>
    <xf numFmtId="170" fontId="8" fillId="6" borderId="0" xfId="0" applyNumberFormat="1" applyFont="1" applyFill="1" applyAlignment="1">
      <alignment horizontal="center" vertical="center"/>
    </xf>
    <xf numFmtId="0" fontId="30" fillId="2" borderId="0" xfId="0" applyFont="1" applyFill="1" applyAlignment="1">
      <alignment horizontal="right"/>
    </xf>
    <xf numFmtId="171" fontId="8" fillId="6" borderId="17" xfId="0" applyNumberFormat="1" applyFont="1" applyFill="1" applyBorder="1" applyAlignment="1">
      <alignment horizontal="center" vertical="center"/>
    </xf>
    <xf numFmtId="167" fontId="8" fillId="18" borderId="0" xfId="0" applyNumberFormat="1" applyFont="1" applyFill="1" applyAlignment="1">
      <alignment horizontal="left"/>
    </xf>
    <xf numFmtId="0" fontId="8" fillId="6" borderId="0" xfId="0" applyFont="1" applyFill="1" applyAlignment="1">
      <alignment horizontal="left" vertical="top" wrapText="1"/>
    </xf>
    <xf numFmtId="0" fontId="41" fillId="0" borderId="4" xfId="0" applyFont="1" applyBorder="1" applyAlignment="1">
      <alignment horizontal="right"/>
    </xf>
    <xf numFmtId="0" fontId="41" fillId="0" borderId="1" xfId="0" applyFont="1" applyBorder="1" applyAlignment="1">
      <alignment horizontal="right"/>
    </xf>
    <xf numFmtId="0" fontId="41" fillId="0" borderId="2" xfId="0" applyFont="1" applyBorder="1" applyAlignment="1">
      <alignment horizontal="right"/>
    </xf>
    <xf numFmtId="0" fontId="28" fillId="0" borderId="0" xfId="0" applyFont="1" applyAlignment="1">
      <alignment horizontal="right" vertical="center"/>
    </xf>
    <xf numFmtId="0" fontId="28" fillId="0" borderId="16" xfId="0" applyFont="1" applyBorder="1" applyAlignment="1">
      <alignment horizontal="right" vertical="center"/>
    </xf>
    <xf numFmtId="49" fontId="8" fillId="0" borderId="0" xfId="0" applyNumberFormat="1" applyFont="1" applyAlignment="1">
      <alignment horizontal="center"/>
    </xf>
    <xf numFmtId="180" fontId="41" fillId="7" borderId="14" xfId="1" applyNumberFormat="1" applyFont="1" applyFill="1" applyBorder="1" applyAlignment="1">
      <alignment horizontal="center" vertical="center"/>
    </xf>
    <xf numFmtId="180" fontId="41" fillId="7" borderId="9" xfId="1" applyNumberFormat="1" applyFont="1" applyFill="1" applyBorder="1" applyAlignment="1">
      <alignment horizontal="center" vertical="center"/>
    </xf>
    <xf numFmtId="180" fontId="41" fillId="7" borderId="15" xfId="1" applyNumberFormat="1" applyFont="1" applyFill="1" applyBorder="1" applyAlignment="1">
      <alignment horizontal="center" vertical="center"/>
    </xf>
    <xf numFmtId="0" fontId="48" fillId="0" borderId="0" xfId="0" applyFont="1" applyAlignment="1">
      <alignment horizontal="center" vertical="center" wrapText="1"/>
    </xf>
    <xf numFmtId="0" fontId="48" fillId="0" borderId="9" xfId="0" applyFont="1" applyBorder="1" applyAlignment="1">
      <alignment horizontal="center" vertical="center" wrapText="1"/>
    </xf>
    <xf numFmtId="167" fontId="8" fillId="6" borderId="0" xfId="0" applyNumberFormat="1" applyFont="1" applyFill="1" applyAlignment="1">
      <alignment horizontal="left"/>
    </xf>
    <xf numFmtId="0" fontId="8" fillId="0" borderId="0" xfId="0" applyFont="1" applyAlignment="1">
      <alignment horizontal="center"/>
    </xf>
    <xf numFmtId="0" fontId="47" fillId="0" borderId="0" xfId="0" applyFont="1" applyAlignment="1">
      <alignment horizontal="center"/>
    </xf>
    <xf numFmtId="167" fontId="28" fillId="6" borderId="0" xfId="0" applyNumberFormat="1" applyFont="1" applyFill="1" applyAlignment="1">
      <alignment horizontal="left"/>
    </xf>
    <xf numFmtId="0" fontId="41" fillId="7" borderId="1"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3" xfId="0" applyFont="1" applyFill="1" applyBorder="1" applyAlignment="1">
      <alignment horizontal="center" vertical="center"/>
    </xf>
    <xf numFmtId="0" fontId="8" fillId="0" borderId="0" xfId="0" applyFont="1" applyAlignment="1">
      <alignment horizontal="center" vertical="center"/>
    </xf>
    <xf numFmtId="0" fontId="50" fillId="0" borderId="0" xfId="0" applyFont="1" applyAlignment="1">
      <alignment horizontal="right" vertical="center"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 fillId="5" borderId="0" xfId="0" applyFont="1" applyFill="1" applyAlignment="1">
      <alignment horizontal="center"/>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2" fillId="2" borderId="10"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26" fillId="5" borderId="0" xfId="7" applyFont="1" applyFill="1" applyAlignment="1">
      <alignment horizontal="center"/>
    </xf>
    <xf numFmtId="0" fontId="27" fillId="5" borderId="0" xfId="7" applyFont="1" applyFill="1" applyAlignment="1">
      <alignment horizontal="center"/>
    </xf>
    <xf numFmtId="0" fontId="1" fillId="0" borderId="0" xfId="7" applyFont="1" applyAlignment="1">
      <alignment horizontal="left" wrapText="1"/>
    </xf>
  </cellXfs>
  <cellStyles count="11">
    <cellStyle name="Comma" xfId="3" builtinId="3"/>
    <cellStyle name="Comma 2" xfId="5" xr:uid="{71EB7723-FB74-4DE1-872B-38381409CF73}"/>
    <cellStyle name="Currency" xfId="1" builtinId="4"/>
    <cellStyle name="Currency 2" xfId="6" xr:uid="{4FD1DDCE-38DE-447B-B474-2D28CF577B5D}"/>
    <cellStyle name="Hyperlink" xfId="4" builtinId="8"/>
    <cellStyle name="Normal" xfId="0" builtinId="0"/>
    <cellStyle name="Normal 12" xfId="8" xr:uid="{CA7574E5-CAE4-4796-8985-148D538A9699}"/>
    <cellStyle name="Normal 2" xfId="7" xr:uid="{0A8A0DF6-6EE6-4679-9623-401F82E2C03D}"/>
    <cellStyle name="Normal 2 2" xfId="9" xr:uid="{CA32E201-BEA1-4B02-8022-FEF0E6D44C28}"/>
    <cellStyle name="Percent" xfId="2" builtinId="5"/>
    <cellStyle name="Percent 2" xfId="10" xr:uid="{95BF5BBB-DEC2-4FDF-BA2D-63EA3692D4A2}"/>
  </cellStyles>
  <dxfs count="21">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color rgb="FF9C0006"/>
      </font>
      <fill>
        <patternFill>
          <bgColor rgb="FFFFC7CE"/>
        </patternFill>
      </fill>
    </dxf>
    <dxf>
      <font>
        <color theme="0"/>
      </font>
      <fill>
        <patternFill>
          <bgColor theme="0"/>
        </patternFill>
      </fill>
    </dxf>
    <dxf>
      <font>
        <color theme="0"/>
      </font>
      <fill>
        <patternFill patternType="none">
          <bgColor auto="1"/>
        </patternFill>
      </fill>
    </dxf>
    <dxf>
      <fill>
        <patternFill>
          <bgColor theme="9"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204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4</xdr:col>
      <xdr:colOff>6350</xdr:colOff>
      <xdr:row>4</xdr:row>
      <xdr:rowOff>158750</xdr:rowOff>
    </xdr:to>
    <xdr:pic>
      <xdr:nvPicPr>
        <xdr:cNvPr id="2" name="Picture 1">
          <a:extLst>
            <a:ext uri="{FF2B5EF4-FFF2-40B4-BE49-F238E27FC236}">
              <a16:creationId xmlns:a16="http://schemas.microsoft.com/office/drawing/2014/main" id="{CAA31578-C486-4252-A485-2ADDD66CE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5514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216961</xdr:colOff>
      <xdr:row>0</xdr:row>
      <xdr:rowOff>114300</xdr:rowOff>
    </xdr:from>
    <xdr:to>
      <xdr:col>0</xdr:col>
      <xdr:colOff>1393613</xdr:colOff>
      <xdr:row>4</xdr:row>
      <xdr:rowOff>177894</xdr:rowOff>
    </xdr:to>
    <xdr:pic>
      <xdr:nvPicPr>
        <xdr:cNvPr id="13" name="Picture 12">
          <a:extLst>
            <a:ext uri="{FF2B5EF4-FFF2-40B4-BE49-F238E27FC236}">
              <a16:creationId xmlns:a16="http://schemas.microsoft.com/office/drawing/2014/main" id="{50ED9375-3E34-4A60-9AEB-F4E8B680D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61" y="114300"/>
          <a:ext cx="1176652" cy="1082769"/>
        </a:xfrm>
        <a:prstGeom prst="rect">
          <a:avLst/>
        </a:prstGeom>
      </xdr:spPr>
    </xdr:pic>
    <xdr:clientData/>
  </xdr:twoCellAnchor>
  <xdr:oneCellAnchor>
    <xdr:from>
      <xdr:col>0</xdr:col>
      <xdr:colOff>0</xdr:colOff>
      <xdr:row>0</xdr:row>
      <xdr:rowOff>0</xdr:rowOff>
    </xdr:from>
    <xdr:ext cx="304800" cy="482600"/>
    <xdr:sp macro="" textlink="">
      <xdr:nvSpPr>
        <xdr:cNvPr id="14" name="AutoShape 7" descr="City of Hamilton logo">
          <a:extLst>
            <a:ext uri="{FF2B5EF4-FFF2-40B4-BE49-F238E27FC236}">
              <a16:creationId xmlns:a16="http://schemas.microsoft.com/office/drawing/2014/main" id="{F5ACA276-DF2F-45C5-9DF7-6D24ADBB236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15" name="AutoShape 8" descr="City of Hamilton logo">
          <a:extLst>
            <a:ext uri="{FF2B5EF4-FFF2-40B4-BE49-F238E27FC236}">
              <a16:creationId xmlns:a16="http://schemas.microsoft.com/office/drawing/2014/main" id="{171F2BF7-F46A-4A77-88B1-DEEBDE9955DE}"/>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6" name="AutoShape 7" descr="City of Hamilton logo">
          <a:extLst>
            <a:ext uri="{FF2B5EF4-FFF2-40B4-BE49-F238E27FC236}">
              <a16:creationId xmlns:a16="http://schemas.microsoft.com/office/drawing/2014/main" id="{E94A73F6-CC32-4839-A90F-F29C80EAD96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7" name="AutoShape 8" descr="City of Hamilton logo">
          <a:extLst>
            <a:ext uri="{FF2B5EF4-FFF2-40B4-BE49-F238E27FC236}">
              <a16:creationId xmlns:a16="http://schemas.microsoft.com/office/drawing/2014/main" id="{F1D97600-2320-4F31-B72C-6AD0B4E434E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8" name="AutoShape 7" descr="City of Hamilton logo">
          <a:extLst>
            <a:ext uri="{FF2B5EF4-FFF2-40B4-BE49-F238E27FC236}">
              <a16:creationId xmlns:a16="http://schemas.microsoft.com/office/drawing/2014/main" id="{17436CD3-B0F5-408B-A1DB-5A4438E5C36A}"/>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9" name="AutoShape 8" descr="City of Hamilton logo">
          <a:extLst>
            <a:ext uri="{FF2B5EF4-FFF2-40B4-BE49-F238E27FC236}">
              <a16:creationId xmlns:a16="http://schemas.microsoft.com/office/drawing/2014/main" id="{A65A3473-B02C-45EF-8F51-F0F48B3E9631}"/>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0" name="AutoShape 7" descr="City of Hamilton logo">
          <a:extLst>
            <a:ext uri="{FF2B5EF4-FFF2-40B4-BE49-F238E27FC236}">
              <a16:creationId xmlns:a16="http://schemas.microsoft.com/office/drawing/2014/main" id="{BDF049DB-EECB-418D-8FE2-17F8114A67B9}"/>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1" name="AutoShape 8" descr="City of Hamilton logo">
          <a:extLst>
            <a:ext uri="{FF2B5EF4-FFF2-40B4-BE49-F238E27FC236}">
              <a16:creationId xmlns:a16="http://schemas.microsoft.com/office/drawing/2014/main" id="{7EF5B63C-8E6B-4C32-9738-CE4D2A23AE3F}"/>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6CF14705-E03C-4E7E-BBBE-DAAB27F96F6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C7E1F7D-A2F3-440E-8464-C0641D64FA9C}"/>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4" name="AutoShape 6" descr="City of Hamilton logo">
          <a:extLst>
            <a:ext uri="{FF2B5EF4-FFF2-40B4-BE49-F238E27FC236}">
              <a16:creationId xmlns:a16="http://schemas.microsoft.com/office/drawing/2014/main" id="{AEF5B7CB-F30D-4CF7-A57F-F2E54452534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5" name="AutoShape 2" descr="Sustainable Hamilton Burlington Business City Symbol, PNG, 500x500px,  Sustainable Hamilton Burlington, Black, Black And White, Brand,">
          <a:extLst>
            <a:ext uri="{FF2B5EF4-FFF2-40B4-BE49-F238E27FC236}">
              <a16:creationId xmlns:a16="http://schemas.microsoft.com/office/drawing/2014/main" id="{E6DEF217-C37D-46AF-B272-2E1C14456F89}"/>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6" name="AutoShape 3" descr="Sustainable Hamilton Burlington Business City Symbol, PNG, 500x500px,  Sustainable Hamilton Burlington, Black, Black And White, Brand,">
          <a:extLst>
            <a:ext uri="{FF2B5EF4-FFF2-40B4-BE49-F238E27FC236}">
              <a16:creationId xmlns:a16="http://schemas.microsoft.com/office/drawing/2014/main" id="{19F6DA23-DEDF-4F23-AB38-11F28450FE0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7" name="AutoShape 6" descr="City of Hamilton logo">
          <a:extLst>
            <a:ext uri="{FF2B5EF4-FFF2-40B4-BE49-F238E27FC236}">
              <a16:creationId xmlns:a16="http://schemas.microsoft.com/office/drawing/2014/main" id="{8D8A0AFD-2AF0-4283-B3E3-034CC6BCF35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8" name="AutoShape 2" descr="Sustainable Hamilton Burlington Business City Symbol, PNG, 500x500px,  Sustainable Hamilton Burlington, Black, Black And White, Brand,">
          <a:extLst>
            <a:ext uri="{FF2B5EF4-FFF2-40B4-BE49-F238E27FC236}">
              <a16:creationId xmlns:a16="http://schemas.microsoft.com/office/drawing/2014/main" id="{46B22614-4C34-454B-AA35-2421D41B704E}"/>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9" name="AutoShape 3" descr="Sustainable Hamilton Burlington Business City Symbol, PNG, 500x500px,  Sustainable Hamilton Burlington, Black, Black And White, Brand,">
          <a:extLst>
            <a:ext uri="{FF2B5EF4-FFF2-40B4-BE49-F238E27FC236}">
              <a16:creationId xmlns:a16="http://schemas.microsoft.com/office/drawing/2014/main" id="{5D4C3D7D-A720-47C8-943F-20D818A4AB9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0" name="AutoShape 6" descr="City of Hamilton logo">
          <a:extLst>
            <a:ext uri="{FF2B5EF4-FFF2-40B4-BE49-F238E27FC236}">
              <a16:creationId xmlns:a16="http://schemas.microsoft.com/office/drawing/2014/main" id="{D5E44571-2EE4-4396-A730-DF14D8D71B2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75D015E6-369A-4BEF-819F-0B6229ADEE3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F4E2C10A-5B33-4C5D-95F5-8582CB7F1B92}"/>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3" name="AutoShape 6" descr="City of Hamilton logo">
          <a:extLst>
            <a:ext uri="{FF2B5EF4-FFF2-40B4-BE49-F238E27FC236}">
              <a16:creationId xmlns:a16="http://schemas.microsoft.com/office/drawing/2014/main" id="{EEE6AFA3-CA1B-4F5D-AD82-F8D056CEB23D}"/>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4" name="AutoShape 2" descr="Sustainable Hamilton Burlington Business City Symbol, PNG, 500x500px,  Sustainable Hamilton Burlington, Black, Black And White, Brand,">
          <a:extLst>
            <a:ext uri="{FF2B5EF4-FFF2-40B4-BE49-F238E27FC236}">
              <a16:creationId xmlns:a16="http://schemas.microsoft.com/office/drawing/2014/main" id="{5ED6D0B0-E855-4BE2-888C-CA510FCCAD9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5" name="AutoShape 3" descr="Sustainable Hamilton Burlington Business City Symbol, PNG, 500x500px,  Sustainable Hamilton Burlington, Black, Black And White, Brand,">
          <a:extLst>
            <a:ext uri="{FF2B5EF4-FFF2-40B4-BE49-F238E27FC236}">
              <a16:creationId xmlns:a16="http://schemas.microsoft.com/office/drawing/2014/main" id="{9D2A58A8-C0E1-43A9-B69D-8656952842F3}"/>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6" name="AutoShape 6" descr="City of Hamilton logo">
          <a:extLst>
            <a:ext uri="{FF2B5EF4-FFF2-40B4-BE49-F238E27FC236}">
              <a16:creationId xmlns:a16="http://schemas.microsoft.com/office/drawing/2014/main" id="{E2E4C77D-9661-4980-95B6-CC0EB2FA7925}"/>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7" name="AutoShape 7" descr="City of Hamilton logo">
          <a:extLst>
            <a:ext uri="{FF2B5EF4-FFF2-40B4-BE49-F238E27FC236}">
              <a16:creationId xmlns:a16="http://schemas.microsoft.com/office/drawing/2014/main" id="{F1D24997-7AAD-4FAC-BC46-B96E5569575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8" name="AutoShape 8" descr="City of Hamilton logo">
          <a:extLst>
            <a:ext uri="{FF2B5EF4-FFF2-40B4-BE49-F238E27FC236}">
              <a16:creationId xmlns:a16="http://schemas.microsoft.com/office/drawing/2014/main" id="{98168DFC-F59E-43E8-AE20-29845152D483}"/>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39" name="AutoShape 2" descr="Sustainable Hamilton Burlington Business City Symbol, PNG, 500x500px,  Sustainable Hamilton Burlington, Black, Black And White, Brand,">
          <a:extLst>
            <a:ext uri="{FF2B5EF4-FFF2-40B4-BE49-F238E27FC236}">
              <a16:creationId xmlns:a16="http://schemas.microsoft.com/office/drawing/2014/main" id="{0AD1676D-B3CD-4049-B192-3C8A5395BF0B}"/>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0" name="AutoShape 3" descr="Sustainable Hamilton Burlington Business City Symbol, PNG, 500x500px,  Sustainable Hamilton Burlington, Black, Black And White, Brand,">
          <a:extLst>
            <a:ext uri="{FF2B5EF4-FFF2-40B4-BE49-F238E27FC236}">
              <a16:creationId xmlns:a16="http://schemas.microsoft.com/office/drawing/2014/main" id="{50EAED00-A3E0-417E-9376-6522F2936F74}"/>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1" name="AutoShape 6" descr="City of Hamilton logo">
          <a:extLst>
            <a:ext uri="{FF2B5EF4-FFF2-40B4-BE49-F238E27FC236}">
              <a16:creationId xmlns:a16="http://schemas.microsoft.com/office/drawing/2014/main" id="{F9DB931D-DC3B-4C6B-8201-2371340697F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42" name="AutoShape 7" descr="City of Hamilton logo">
          <a:extLst>
            <a:ext uri="{FF2B5EF4-FFF2-40B4-BE49-F238E27FC236}">
              <a16:creationId xmlns:a16="http://schemas.microsoft.com/office/drawing/2014/main" id="{BDA8F032-42B8-49C1-8FE8-567F95CFCB40}"/>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4" name="AutoShape 2" descr="Sustainable Hamilton Burlington Business City Symbol, PNG, 500x500px,  Sustainable Hamilton Burlington, Black, Black And White, Brand,">
          <a:extLst>
            <a:ext uri="{FF2B5EF4-FFF2-40B4-BE49-F238E27FC236}">
              <a16:creationId xmlns:a16="http://schemas.microsoft.com/office/drawing/2014/main" id="{8EA42F60-C505-46F5-9352-F1AEBB28CDA8}"/>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5" name="AutoShape 3" descr="Sustainable Hamilton Burlington Business City Symbol, PNG, 500x500px,  Sustainable Hamilton Burlington, Black, Black And White, Brand,">
          <a:extLst>
            <a:ext uri="{FF2B5EF4-FFF2-40B4-BE49-F238E27FC236}">
              <a16:creationId xmlns:a16="http://schemas.microsoft.com/office/drawing/2014/main" id="{DE0689FB-C292-4513-BB6D-B271AE45CA8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6" name="AutoShape 6" descr="City of Hamilton logo">
          <a:extLst>
            <a:ext uri="{FF2B5EF4-FFF2-40B4-BE49-F238E27FC236}">
              <a16:creationId xmlns:a16="http://schemas.microsoft.com/office/drawing/2014/main" id="{A2363597-4492-4D40-B728-4108747E7BFA}"/>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7" name="AutoShape 7" descr="City of Hamilton logo">
          <a:extLst>
            <a:ext uri="{FF2B5EF4-FFF2-40B4-BE49-F238E27FC236}">
              <a16:creationId xmlns:a16="http://schemas.microsoft.com/office/drawing/2014/main" id="{4E7D054C-2433-4D71-98F8-57DAAE89466D}"/>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8" name="AutoShape 8" descr="City of Hamilton logo">
          <a:extLst>
            <a:ext uri="{FF2B5EF4-FFF2-40B4-BE49-F238E27FC236}">
              <a16:creationId xmlns:a16="http://schemas.microsoft.com/office/drawing/2014/main" id="{AB49B8A3-EB69-4F24-91AA-E0F4A66DEE42}"/>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52" name="AutoShape 7" descr="City of Hamilton logo">
          <a:extLst>
            <a:ext uri="{FF2B5EF4-FFF2-40B4-BE49-F238E27FC236}">
              <a16:creationId xmlns:a16="http://schemas.microsoft.com/office/drawing/2014/main" id="{F5866FC7-1B1C-44D1-AB1D-22853F0EF906}"/>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7E1DDF0-5F99-4F84-A5C3-9D986F5F14E5}"/>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1224A7D1-9FFC-4430-A855-7B570410CAB0}"/>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E1DEE7BF-624F-41A3-A272-ECF6F355D011}"/>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6B32745E-A431-46EF-A320-F7C720B7A826}"/>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3C7E60E5-F206-4D59-BCA4-AEFEE973B313}"/>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7DD0A8F2-DC75-4759-84EC-187F01997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3</xdr:col>
      <xdr:colOff>1386417</xdr:colOff>
      <xdr:row>11</xdr:row>
      <xdr:rowOff>42334</xdr:rowOff>
    </xdr:to>
    <xdr:sp macro="" textlink="">
      <xdr:nvSpPr>
        <xdr:cNvPr id="8" name="TextBox 7">
          <a:extLst>
            <a:ext uri="{FF2B5EF4-FFF2-40B4-BE49-F238E27FC236}">
              <a16:creationId xmlns:a16="http://schemas.microsoft.com/office/drawing/2014/main" id="{E53BFAA6-9A75-42B4-9234-FC78813B7EEE}"/>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City of Hamilton Council has adopted the Bank of Canada Prime rate as the rate for calculating interest with semi annual increments. Only applies to planning applications dated January 1, 2020 through</a:t>
          </a:r>
          <a:r>
            <a:rPr lang="en-CA" sz="1050" b="1" baseline="0"/>
            <a:t> October 31, 2023.</a:t>
          </a:r>
          <a:endParaRPr lang="en-CA" sz="1050" b="1"/>
        </a:p>
      </xdr:txBody>
    </xdr:sp>
    <xdr:clientData/>
  </xdr:twoCellAnchor>
  <xdr:twoCellAnchor>
    <xdr:from>
      <xdr:col>0</xdr:col>
      <xdr:colOff>52916</xdr:colOff>
      <xdr:row>11</xdr:row>
      <xdr:rowOff>84667</xdr:rowOff>
    </xdr:from>
    <xdr:to>
      <xdr:col>3</xdr:col>
      <xdr:colOff>1386417</xdr:colOff>
      <xdr:row>14</xdr:row>
      <xdr:rowOff>10583</xdr:rowOff>
    </xdr:to>
    <xdr:sp macro="" textlink="">
      <xdr:nvSpPr>
        <xdr:cNvPr id="9" name="TextBox 8">
          <a:extLst>
            <a:ext uri="{FF2B5EF4-FFF2-40B4-BE49-F238E27FC236}">
              <a16:creationId xmlns:a16="http://schemas.microsoft.com/office/drawing/2014/main" id="{DC00FC69-1BBC-40C9-9130-DD96F9F9BCBB}"/>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14718C7-F4C4-44F6-9DEB-E71C15AD6E9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CFC84A38-52BB-4D8C-BE9D-92AEA02F152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31F5EB0A-BAC4-4E43-8825-95B03273ADB7}"/>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4102E75C-6D2E-49D2-AFFF-43C95B10B5DD}"/>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F7FE355A-C2D2-4206-8133-5620F2A03B4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528B59D4-0215-4277-9F5C-F85904C6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7</xdr:col>
      <xdr:colOff>1386417</xdr:colOff>
      <xdr:row>11</xdr:row>
      <xdr:rowOff>42334</xdr:rowOff>
    </xdr:to>
    <xdr:sp macro="" textlink="">
      <xdr:nvSpPr>
        <xdr:cNvPr id="8" name="TextBox 7">
          <a:extLst>
            <a:ext uri="{FF2B5EF4-FFF2-40B4-BE49-F238E27FC236}">
              <a16:creationId xmlns:a16="http://schemas.microsoft.com/office/drawing/2014/main" id="{604B6CFE-866A-4F86-8F67-02E201197D3D}"/>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in accordance</a:t>
          </a:r>
          <a:r>
            <a:rPr lang="en-CA" sz="1050" b="1" baseline="0"/>
            <a:t> with Sec 26.3 of the Development Charges Act, 1997</a:t>
          </a:r>
          <a:r>
            <a:rPr lang="en-CA" sz="1050" b="1"/>
            <a:t>. Only applies to planning applications dated November 01, 2023 or later.</a:t>
          </a:r>
        </a:p>
      </xdr:txBody>
    </xdr:sp>
    <xdr:clientData/>
  </xdr:twoCellAnchor>
  <xdr:twoCellAnchor>
    <xdr:from>
      <xdr:col>0</xdr:col>
      <xdr:colOff>52916</xdr:colOff>
      <xdr:row>11</xdr:row>
      <xdr:rowOff>84667</xdr:rowOff>
    </xdr:from>
    <xdr:to>
      <xdr:col>7</xdr:col>
      <xdr:colOff>1386417</xdr:colOff>
      <xdr:row>14</xdr:row>
      <xdr:rowOff>10583</xdr:rowOff>
    </xdr:to>
    <xdr:sp macro="" textlink="">
      <xdr:nvSpPr>
        <xdr:cNvPr id="9" name="TextBox 8">
          <a:extLst>
            <a:ext uri="{FF2B5EF4-FFF2-40B4-BE49-F238E27FC236}">
              <a16:creationId xmlns:a16="http://schemas.microsoft.com/office/drawing/2014/main" id="{2F0203EE-DE25-4022-BBBA-B37AEB5166E8}"/>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2</xdr:row>
      <xdr:rowOff>9525</xdr:rowOff>
    </xdr:from>
    <xdr:to>
      <xdr:col>7</xdr:col>
      <xdr:colOff>152674</xdr:colOff>
      <xdr:row>5</xdr:row>
      <xdr:rowOff>114394</xdr:rowOff>
    </xdr:to>
    <xdr:pic>
      <xdr:nvPicPr>
        <xdr:cNvPr id="2" name="Picture 1">
          <a:extLst>
            <a:ext uri="{FF2B5EF4-FFF2-40B4-BE49-F238E27FC236}">
              <a16:creationId xmlns:a16="http://schemas.microsoft.com/office/drawing/2014/main" id="{4C359525-2BA2-4D7E-84AA-8419EC5AEA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377825"/>
          <a:ext cx="1990999" cy="657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04800" cy="482600"/>
    <xdr:sp macro="" textlink="">
      <xdr:nvSpPr>
        <xdr:cNvPr id="2" name="AutoShape 7" descr="City of Hamilton logo">
          <a:extLst>
            <a:ext uri="{FF2B5EF4-FFF2-40B4-BE49-F238E27FC236}">
              <a16:creationId xmlns:a16="http://schemas.microsoft.com/office/drawing/2014/main" id="{98E77CE5-0EE3-473A-BC48-D4C21BEF3D5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3" name="AutoShape 8" descr="City of Hamilton logo">
          <a:extLst>
            <a:ext uri="{FF2B5EF4-FFF2-40B4-BE49-F238E27FC236}">
              <a16:creationId xmlns:a16="http://schemas.microsoft.com/office/drawing/2014/main" id="{B1B7690E-D45F-4AB7-8DCE-81B40AE341DE}"/>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4" name="AutoShape 7" descr="City of Hamilton logo">
          <a:extLst>
            <a:ext uri="{FF2B5EF4-FFF2-40B4-BE49-F238E27FC236}">
              <a16:creationId xmlns:a16="http://schemas.microsoft.com/office/drawing/2014/main" id="{A9AA36EC-CB33-49B5-BC11-EA6F499CFBF1}"/>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5" name="AutoShape 8" descr="City of Hamilton logo">
          <a:extLst>
            <a:ext uri="{FF2B5EF4-FFF2-40B4-BE49-F238E27FC236}">
              <a16:creationId xmlns:a16="http://schemas.microsoft.com/office/drawing/2014/main" id="{F0D9DD23-CBE1-4D28-A3F8-9DF819C43D3F}"/>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6" name="AutoShape 7" descr="City of Hamilton logo">
          <a:extLst>
            <a:ext uri="{FF2B5EF4-FFF2-40B4-BE49-F238E27FC236}">
              <a16:creationId xmlns:a16="http://schemas.microsoft.com/office/drawing/2014/main" id="{CF791934-4250-408C-BFEE-40A8A934A33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7" name="AutoShape 8" descr="City of Hamilton logo">
          <a:extLst>
            <a:ext uri="{FF2B5EF4-FFF2-40B4-BE49-F238E27FC236}">
              <a16:creationId xmlns:a16="http://schemas.microsoft.com/office/drawing/2014/main" id="{673E6266-5320-44D4-A965-9D5191E53278}"/>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8" name="AutoShape 7" descr="City of Hamilton logo">
          <a:extLst>
            <a:ext uri="{FF2B5EF4-FFF2-40B4-BE49-F238E27FC236}">
              <a16:creationId xmlns:a16="http://schemas.microsoft.com/office/drawing/2014/main" id="{8A805CC3-CB31-484C-9BC8-74F36E2AFA8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9" name="AutoShape 8" descr="City of Hamilton logo">
          <a:extLst>
            <a:ext uri="{FF2B5EF4-FFF2-40B4-BE49-F238E27FC236}">
              <a16:creationId xmlns:a16="http://schemas.microsoft.com/office/drawing/2014/main" id="{7631041B-A324-4C81-96E5-5662926CA651}"/>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0" name="AutoShape 2" descr="Sustainable Hamilton Burlington Business City Symbol, PNG, 500x500px,  Sustainable Hamilton Burlington, Black, Black And White, Brand,">
          <a:extLst>
            <a:ext uri="{FF2B5EF4-FFF2-40B4-BE49-F238E27FC236}">
              <a16:creationId xmlns:a16="http://schemas.microsoft.com/office/drawing/2014/main" id="{479A0EE5-C711-4CCD-B476-6A93E0BFB7B8}"/>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1" name="AutoShape 3" descr="Sustainable Hamilton Burlington Business City Symbol, PNG, 500x500px,  Sustainable Hamilton Burlington, Black, Black And White, Brand,">
          <a:extLst>
            <a:ext uri="{FF2B5EF4-FFF2-40B4-BE49-F238E27FC236}">
              <a16:creationId xmlns:a16="http://schemas.microsoft.com/office/drawing/2014/main" id="{F694C345-1CBF-44E9-AD03-BE549CFB35A2}"/>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2" name="AutoShape 6" descr="City of Hamilton logo">
          <a:extLst>
            <a:ext uri="{FF2B5EF4-FFF2-40B4-BE49-F238E27FC236}">
              <a16:creationId xmlns:a16="http://schemas.microsoft.com/office/drawing/2014/main" id="{65DDE76A-58C6-4C03-80A8-1FA2ED2DDA5F}"/>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3" name="AutoShape 2" descr="Sustainable Hamilton Burlington Business City Symbol, PNG, 500x500px,  Sustainable Hamilton Burlington, Black, Black And White, Brand,">
          <a:extLst>
            <a:ext uri="{FF2B5EF4-FFF2-40B4-BE49-F238E27FC236}">
              <a16:creationId xmlns:a16="http://schemas.microsoft.com/office/drawing/2014/main" id="{0402E08C-44BA-4659-871E-5AB31535386A}"/>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4" name="AutoShape 3" descr="Sustainable Hamilton Burlington Business City Symbol, PNG, 500x500px,  Sustainable Hamilton Burlington, Black, Black And White, Brand,">
          <a:extLst>
            <a:ext uri="{FF2B5EF4-FFF2-40B4-BE49-F238E27FC236}">
              <a16:creationId xmlns:a16="http://schemas.microsoft.com/office/drawing/2014/main" id="{EDB8E947-C459-4C56-83E4-CD46AB38FC6E}"/>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5" name="AutoShape 6" descr="City of Hamilton logo">
          <a:extLst>
            <a:ext uri="{FF2B5EF4-FFF2-40B4-BE49-F238E27FC236}">
              <a16:creationId xmlns:a16="http://schemas.microsoft.com/office/drawing/2014/main" id="{34869F83-9B88-4D6C-9DF3-9313F133CFF0}"/>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6" name="AutoShape 2" descr="Sustainable Hamilton Burlington Business City Symbol, PNG, 500x500px,  Sustainable Hamilton Burlington, Black, Black And White, Brand,">
          <a:extLst>
            <a:ext uri="{FF2B5EF4-FFF2-40B4-BE49-F238E27FC236}">
              <a16:creationId xmlns:a16="http://schemas.microsoft.com/office/drawing/2014/main" id="{63528777-DE19-4028-9D72-FBE106D013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7" name="AutoShape 3" descr="Sustainable Hamilton Burlington Business City Symbol, PNG, 500x500px,  Sustainable Hamilton Burlington, Black, Black And White, Brand,">
          <a:extLst>
            <a:ext uri="{FF2B5EF4-FFF2-40B4-BE49-F238E27FC236}">
              <a16:creationId xmlns:a16="http://schemas.microsoft.com/office/drawing/2014/main" id="{DBD696E2-D35D-49EA-9DD6-B90AA7EDD80F}"/>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8" name="AutoShape 6" descr="City of Hamilton logo">
          <a:extLst>
            <a:ext uri="{FF2B5EF4-FFF2-40B4-BE49-F238E27FC236}">
              <a16:creationId xmlns:a16="http://schemas.microsoft.com/office/drawing/2014/main" id="{905D3CFD-028E-410F-AE13-91BB93C5DE9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9" name="AutoShape 2" descr="Sustainable Hamilton Burlington Business City Symbol, PNG, 500x500px,  Sustainable Hamilton Burlington, Black, Black And White, Brand,">
          <a:extLst>
            <a:ext uri="{FF2B5EF4-FFF2-40B4-BE49-F238E27FC236}">
              <a16:creationId xmlns:a16="http://schemas.microsoft.com/office/drawing/2014/main" id="{7A4E3711-8A98-4E86-8D8D-E151271CFD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0" name="AutoShape 3" descr="Sustainable Hamilton Burlington Business City Symbol, PNG, 500x500px,  Sustainable Hamilton Burlington, Black, Black And White, Brand,">
          <a:extLst>
            <a:ext uri="{FF2B5EF4-FFF2-40B4-BE49-F238E27FC236}">
              <a16:creationId xmlns:a16="http://schemas.microsoft.com/office/drawing/2014/main" id="{ABAF3343-D48C-4861-8C9E-4AF4E3DAE110}"/>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1" name="AutoShape 6" descr="City of Hamilton logo">
          <a:extLst>
            <a:ext uri="{FF2B5EF4-FFF2-40B4-BE49-F238E27FC236}">
              <a16:creationId xmlns:a16="http://schemas.microsoft.com/office/drawing/2014/main" id="{3729A021-0A8C-49C9-B2EF-14D634F28658}"/>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C7F54626-F57F-455B-9728-98C55DC17DB1}"/>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ADBC322-7E8A-4E45-A5F7-5320E0EE6E46}"/>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4" name="AutoShape 6" descr="City of Hamilton logo">
          <a:extLst>
            <a:ext uri="{FF2B5EF4-FFF2-40B4-BE49-F238E27FC236}">
              <a16:creationId xmlns:a16="http://schemas.microsoft.com/office/drawing/2014/main" id="{0A1D3B6F-484E-4D1E-A17E-4597DA3C787C}"/>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5" name="AutoShape 7" descr="City of Hamilton logo">
          <a:extLst>
            <a:ext uri="{FF2B5EF4-FFF2-40B4-BE49-F238E27FC236}">
              <a16:creationId xmlns:a16="http://schemas.microsoft.com/office/drawing/2014/main" id="{74D5D7A0-C192-481E-A501-D8F69F348190}"/>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6" name="AutoShape 8" descr="City of Hamilton logo">
          <a:extLst>
            <a:ext uri="{FF2B5EF4-FFF2-40B4-BE49-F238E27FC236}">
              <a16:creationId xmlns:a16="http://schemas.microsoft.com/office/drawing/2014/main" id="{785C7175-7E91-4262-99AE-7FFC089533F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7" name="AutoShape 2" descr="Sustainable Hamilton Burlington Business City Symbol, PNG, 500x500px,  Sustainable Hamilton Burlington, Black, Black And White, Brand,">
          <a:extLst>
            <a:ext uri="{FF2B5EF4-FFF2-40B4-BE49-F238E27FC236}">
              <a16:creationId xmlns:a16="http://schemas.microsoft.com/office/drawing/2014/main" id="{A4318514-6AC2-43AD-9132-4D492CEF4D02}"/>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8" name="AutoShape 3" descr="Sustainable Hamilton Burlington Business City Symbol, PNG, 500x500px,  Sustainable Hamilton Burlington, Black, Black And White, Brand,">
          <a:extLst>
            <a:ext uri="{FF2B5EF4-FFF2-40B4-BE49-F238E27FC236}">
              <a16:creationId xmlns:a16="http://schemas.microsoft.com/office/drawing/2014/main" id="{DE9A23CF-2787-49AB-805C-E834B12D3F71}"/>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9" name="AutoShape 6" descr="City of Hamilton logo">
          <a:extLst>
            <a:ext uri="{FF2B5EF4-FFF2-40B4-BE49-F238E27FC236}">
              <a16:creationId xmlns:a16="http://schemas.microsoft.com/office/drawing/2014/main" id="{D3FB60ED-B938-4CCB-8FEE-B380EB93DFED}"/>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30" name="AutoShape 7" descr="City of Hamilton logo">
          <a:extLst>
            <a:ext uri="{FF2B5EF4-FFF2-40B4-BE49-F238E27FC236}">
              <a16:creationId xmlns:a16="http://schemas.microsoft.com/office/drawing/2014/main" id="{A07DB2E2-D53B-4879-9261-C5E5A4E5E40B}"/>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637EB3E8-9448-4048-950F-A5806E7932BA}"/>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50C598B9-7C1C-4C9F-A9E7-87B1AE4D2BA4}"/>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3" name="AutoShape 6" descr="City of Hamilton logo">
          <a:extLst>
            <a:ext uri="{FF2B5EF4-FFF2-40B4-BE49-F238E27FC236}">
              <a16:creationId xmlns:a16="http://schemas.microsoft.com/office/drawing/2014/main" id="{928CA96C-6883-4A3F-B549-68E87F306C8B}"/>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4" name="AutoShape 7" descr="City of Hamilton logo">
          <a:extLst>
            <a:ext uri="{FF2B5EF4-FFF2-40B4-BE49-F238E27FC236}">
              <a16:creationId xmlns:a16="http://schemas.microsoft.com/office/drawing/2014/main" id="{D063960A-E47A-4870-97B8-FA1E3E754DD2}"/>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5" name="AutoShape 8" descr="City of Hamilton logo">
          <a:extLst>
            <a:ext uri="{FF2B5EF4-FFF2-40B4-BE49-F238E27FC236}">
              <a16:creationId xmlns:a16="http://schemas.microsoft.com/office/drawing/2014/main" id="{0A46A2A9-5A6E-4BE6-9483-2DA8604A8A65}"/>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6" name="AutoShape 7" descr="City of Hamilton logo">
          <a:extLst>
            <a:ext uri="{FF2B5EF4-FFF2-40B4-BE49-F238E27FC236}">
              <a16:creationId xmlns:a16="http://schemas.microsoft.com/office/drawing/2014/main" id="{F834143D-70DA-48A5-96D1-A88152490CDB}"/>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216962</xdr:colOff>
      <xdr:row>0</xdr:row>
      <xdr:rowOff>114300</xdr:rowOff>
    </xdr:from>
    <xdr:ext cx="913339" cy="669472"/>
    <xdr:pic>
      <xdr:nvPicPr>
        <xdr:cNvPr id="37" name="Picture 36">
          <a:extLst>
            <a:ext uri="{FF2B5EF4-FFF2-40B4-BE49-F238E27FC236}">
              <a16:creationId xmlns:a16="http://schemas.microsoft.com/office/drawing/2014/main" id="{E666D50B-9533-4847-BE91-3B46D4A0F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7" y="114300"/>
          <a:ext cx="913339" cy="669472"/>
        </a:xfrm>
        <a:prstGeom prst="rect">
          <a:avLst/>
        </a:prstGeom>
      </xdr:spPr>
    </xdr:pic>
    <xdr:clientData/>
  </xdr:oneCellAnchor>
  <xdr:oneCellAnchor>
    <xdr:from>
      <xdr:col>0</xdr:col>
      <xdr:colOff>0</xdr:colOff>
      <xdr:row>0</xdr:row>
      <xdr:rowOff>0</xdr:rowOff>
    </xdr:from>
    <xdr:ext cx="304800" cy="482600"/>
    <xdr:sp macro="" textlink="">
      <xdr:nvSpPr>
        <xdr:cNvPr id="38" name="AutoShape 7" descr="City of Hamilton logo">
          <a:extLst>
            <a:ext uri="{FF2B5EF4-FFF2-40B4-BE49-F238E27FC236}">
              <a16:creationId xmlns:a16="http://schemas.microsoft.com/office/drawing/2014/main" id="{D171DEDD-8755-4144-87C5-6CF2C5DC834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9" name="AutoShape 8" descr="City of Hamilton logo">
          <a:extLst>
            <a:ext uri="{FF2B5EF4-FFF2-40B4-BE49-F238E27FC236}">
              <a16:creationId xmlns:a16="http://schemas.microsoft.com/office/drawing/2014/main" id="{A7153052-B085-42E0-8E78-3BECACA7BDC3}"/>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0" name="AutoShape 2" descr="Sustainable Hamilton Burlington Business City Symbol, PNG, 500x500px,  Sustainable Hamilton Burlington, Black, Black And White, Brand,">
          <a:extLst>
            <a:ext uri="{FF2B5EF4-FFF2-40B4-BE49-F238E27FC236}">
              <a16:creationId xmlns:a16="http://schemas.microsoft.com/office/drawing/2014/main" id="{E7120BB4-D5A3-45A3-9AB6-995962C1D504}"/>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1" name="AutoShape 3" descr="Sustainable Hamilton Burlington Business City Symbol, PNG, 500x500px,  Sustainable Hamilton Burlington, Black, Black And White, Brand,">
          <a:extLst>
            <a:ext uri="{FF2B5EF4-FFF2-40B4-BE49-F238E27FC236}">
              <a16:creationId xmlns:a16="http://schemas.microsoft.com/office/drawing/2014/main" id="{5ED89733-C04A-4851-B495-7632B83FFB01}"/>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2" name="AutoShape 6" descr="City of Hamilton logo">
          <a:extLst>
            <a:ext uri="{FF2B5EF4-FFF2-40B4-BE49-F238E27FC236}">
              <a16:creationId xmlns:a16="http://schemas.microsoft.com/office/drawing/2014/main" id="{01AB6401-7790-4C32-A7F0-65243896561F}"/>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3" name="AutoShape 2" descr="Sustainable Hamilton Burlington Business City Symbol, PNG, 500x500px,  Sustainable Hamilton Burlington, Black, Black And White, Brand,">
          <a:extLst>
            <a:ext uri="{FF2B5EF4-FFF2-40B4-BE49-F238E27FC236}">
              <a16:creationId xmlns:a16="http://schemas.microsoft.com/office/drawing/2014/main" id="{A9EE9421-5D19-41BC-941D-F1BFC45D413F}"/>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4" name="AutoShape 3" descr="Sustainable Hamilton Burlington Business City Symbol, PNG, 500x500px,  Sustainable Hamilton Burlington, Black, Black And White, Brand,">
          <a:extLst>
            <a:ext uri="{FF2B5EF4-FFF2-40B4-BE49-F238E27FC236}">
              <a16:creationId xmlns:a16="http://schemas.microsoft.com/office/drawing/2014/main" id="{47CA2988-B409-41B4-B88B-65764A06E837}"/>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5" name="AutoShape 6" descr="City of Hamilton logo">
          <a:extLst>
            <a:ext uri="{FF2B5EF4-FFF2-40B4-BE49-F238E27FC236}">
              <a16:creationId xmlns:a16="http://schemas.microsoft.com/office/drawing/2014/main" id="{1DB9690B-3B6B-451A-B756-78ED825188DE}"/>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6" name="AutoShape 7" descr="City of Hamilton logo">
          <a:extLst>
            <a:ext uri="{FF2B5EF4-FFF2-40B4-BE49-F238E27FC236}">
              <a16:creationId xmlns:a16="http://schemas.microsoft.com/office/drawing/2014/main" id="{AAAEB780-0DBE-46A2-8307-F1E424BC047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7" name="AutoShape 8" descr="City of Hamilton logo">
          <a:extLst>
            <a:ext uri="{FF2B5EF4-FFF2-40B4-BE49-F238E27FC236}">
              <a16:creationId xmlns:a16="http://schemas.microsoft.com/office/drawing/2014/main" id="{3975D497-9A31-4E8C-98E0-1AE420F1A8F7}"/>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ROOKE/Desktop/DC%20New%20Too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tyofhamilton.sharepoint.com/sites/DCPP2/Shared%20Documents/General/DC%20-%20Estimates/.Tools/DC%20Interest%20Calculator%20-%2002-Nov-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ROOKE/Desktop/DC%20Interest%20Calculato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POLLO\fin_\1FINANCIAL%20PLANNING%20AND%20POLICY\DCPP\DC%20-%20Estimates\.%20Tools\Interest%20Calculator%20Tool%20-%2029-Aug-2024.xlsx" TargetMode="External"/><Relationship Id="rId1" Type="http://schemas.openxmlformats.org/officeDocument/2006/relationships/externalLinkPath" Target="Interest%20Calculator%20Tool%20-%2029-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Data Set"/>
      <sheetName val="AMANDA Exports"/>
      <sheetName val="Service Components"/>
      <sheetName val="Service Components - New"/>
      <sheetName val="EDCs"/>
      <sheetName val="Monthly Review"/>
      <sheetName val="Monthly Correcting Entries"/>
      <sheetName val="DC New Too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Interest - Through 31-Oct-2023"/>
      <sheetName val="chartered_bank_interest"/>
      <sheetName val="Interest - 01-Nov-2023 Onwards"/>
      <sheetName val="26.3 Max Rates"/>
      <sheetName val="LG 2014 Draft"/>
      <sheetName val="Rates"/>
      <sheetName val="Calculation Sheet (OLD)"/>
      <sheetName val="DC Interest Calculator - 02-No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LG 2014 Draft"/>
      <sheetName val="Rates"/>
      <sheetName val="Calculation Sheet (OLD)"/>
      <sheetName val="DC Interest Calculator"/>
      <sheetName val="Interest Calculation"/>
      <sheetName val="chartered_bank_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ow r="1">
          <cell r="A1" t="str">
            <v>TERMS AND CONDITIONS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Navigation"/>
      <sheetName val="(H) Letter"/>
      <sheetName val="(H) Rates"/>
      <sheetName val="Estimate Tool"/>
      <sheetName val="(H) GM Approval"/>
      <sheetName val="Interest - Through 31-Oct-2023"/>
      <sheetName val="(H) BoC Interest"/>
      <sheetName val="Interest - 01-Nov-2023 Onwards"/>
      <sheetName val="(H) 26.3 Max Rates"/>
      <sheetName val="2-Step Intensification"/>
      <sheetName val="Intensification Usage"/>
    </sheetNames>
    <sheetDataSet>
      <sheetData sheetId="0">
        <row r="15">
          <cell r="I15" t="str">
            <v>Ancaster</v>
          </cell>
        </row>
        <row r="16">
          <cell r="I16" t="str">
            <v>Dundas</v>
          </cell>
        </row>
        <row r="17">
          <cell r="I17" t="str">
            <v>Flamborough</v>
          </cell>
        </row>
        <row r="18">
          <cell r="I18" t="str">
            <v>Glanbrook</v>
          </cell>
        </row>
        <row r="19">
          <cell r="I19" t="str">
            <v>Hamilton</v>
          </cell>
        </row>
        <row r="20">
          <cell r="I20" t="str">
            <v>Stoney Creek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rooke, Ailish" id="{4EFA8847-3FA6-4D64-B2FD-8520C7D08DDD}" userId="S::abrooke@infonetwork.ca::feea6321-7555-46fd-910b-593cefbc7109" providerId="AD"/>
  <person displayName="Di Domenico, Alex" id="{946DF4E7-B346-41AB-8A89-D1476E32E84E}" userId="S::adidomen@infonetwork.ca::47ebceab-38e0-4c51-a994-68d1b5ac7187" providerId="AD"/>
  <person displayName="Kerry Meissner" id="{0A32FD3F-8817-4861-8BFD-324E2C056E6C}" userId="S::kmeissne@infonetwork.ca::060ddfc7-36b0-4a14-81b6-4b14f70155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2525F-C59E-4A2B-9A53-22864C139885}" name="Rates" displayName="Rates" ref="B5:K73" totalsRowShown="0" headerRowDxfId="20" dataDxfId="19" dataCellStyle="Comma">
  <autoFilter ref="B5:K73" xr:uid="{713DAE6F-6E76-4BC5-8E93-F278F52E53AF}"/>
  <tableColumns count="10">
    <tableColumn id="1" xr3:uid="{79AB1741-73D4-45A0-971C-AE793B101158}" name="Location" dataDxfId="18"/>
    <tableColumn id="2" xr3:uid="{92608DF6-E7BB-4C9E-B3F3-CB5C02AE1B82}" name="Rates" dataDxfId="17"/>
    <tableColumn id="3" xr3:uid="{CD8505C4-8A47-439F-9EBD-C2C7F05FD7F7}" name="Single-Detached Dwelling &amp; Semi-Detached Dwelling:" dataDxfId="16" dataCellStyle="Comma"/>
    <tableColumn id="4" xr3:uid="{CA49B3D9-8AE3-496F-BD33-3BBCEA026308}" name="Townhouses &amp; Other Multiple Unit Dwellings:" dataDxfId="15" dataCellStyle="Comma"/>
    <tableColumn id="5" xr3:uid="{82E8F4BB-D5D5-4150-9003-A19E3253CED8}" name="2+ Bedroom Apartment, Stacked Town, Mobile Home:" dataDxfId="14" dataCellStyle="Comma"/>
    <tableColumn id="6" xr3:uid="{3083DD3D-2AC8-4B92-B9F7-DD5A96F3C4C7}" name="Bachelor/ 1 Bedroom Apartment, Stacked Town, Mobile Home:" dataDxfId="13" dataCellStyle="Comma"/>
    <tableColumn id="7" xr3:uid="{A2BD3C6C-0C69-47B9-BF0F-1CCD121A10A2}" name="Residential Facility Dwelling &amp; Lodging House &amp; Garden Suite:" dataDxfId="12" dataCellStyle="Comma"/>
    <tableColumn id="8" xr3:uid="{5D0DBEEF-CCB2-4CCF-B317-732CA96F2193}" name="Non-Residential:" dataDxfId="11" dataCellStyle="Comma"/>
    <tableColumn id="9" xr3:uid="{5C583589-0069-4F71-82B9-986B6A168159}" name="Non-Residential Industrial: " dataDxfId="10" dataCellStyle="Comma"/>
    <tableColumn id="10" xr3:uid="{D632F206-5CB4-4D67-A405-628EEF0ECE5B}" name="Non-Residential Manufacturing, Production &amp; Artist Studio:" dataDxfId="9" dataCellStyle="Comm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6EA37-48A5-44E2-9195-E413F40FB2DA}" name="Table1" displayName="Table1" ref="A8:C1596" totalsRowShown="0" headerRowDxfId="4" dataDxfId="3">
  <autoFilter ref="A8:C1596" xr:uid="{53DFE95E-C2F9-4E74-8D08-3F4FADD44274}"/>
  <tableColumns count="3">
    <tableColumn id="1" xr3:uid="{773D4780-3989-4E5A-AC23-6861FEF48B57}" name="Address" dataDxfId="2"/>
    <tableColumn id="2" xr3:uid="{E474D0EF-4F59-48AE-AFA6-E944EF3E6EFD}" name="Month Permit Issued" dataDxfId="1"/>
    <tableColumn id="3" xr3:uid="{1624E2DD-8A80-4D1B-93F1-68F8F9D7D68D}" name="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4-06-27T16:43:22.21" personId="{946DF4E7-B346-41AB-8A89-D1476E32E84E}" id="{18B1B16B-391D-4C79-BE78-3B571DA8F85C}">
    <text>If using this tool prior to Jul 6, 2024, this must be Jul 6, 2024.</text>
  </threadedComment>
  <threadedComment ref="A19" dT="2024-05-16T18:34:37.62" personId="{946DF4E7-B346-41AB-8A89-D1476E32E84E}" id="{9DCDC8A2-A7B3-437D-9268-C4C1DC802B12}">
    <text>Urban - Combined Sewer System and Urban - Separated Sewer System are to be used when there is DC rate lock-in prior to June 1, 2024 (We didn't have Urban Areas A and B split out prior to June 1, 2024).</text>
  </threadedComment>
  <threadedComment ref="D50" dT="2023-02-28T18:21:57.03" personId="{4EFA8847-3FA6-4D64-B2FD-8520C7D08DDD}" id="{659E9B27-DB04-4631-AECA-D89DDE59B304}">
    <text>Reminder: Check FBR #, Farmland Realty Tax Class, Rural Location, Details of Use, and Zoning.</text>
  </threadedComment>
  <threadedComment ref="D50" dT="2024-08-29T15:31:52.85" personId="{0A32FD3F-8817-4861-8BFD-324E2C056E6C}" id="{B78820CB-1857-478B-89C5-7EF807FC9880}" parentId="{659E9B27-DB04-4631-AECA-D89DDE59B304}">
    <text>Additionally: 
- obtain scan/copy of OPA registration number (with expiry date visible) for documentation of valid DC Exemption
- update FB permits tracker -&gt; DC - Estimates\. FB PERMITS REVIEWS\FB Permits Review - 2024.xlsx</text>
  </threadedComment>
  <threadedComment ref="E52" dT="2024-04-30T16:51:14.51" personId="{946DF4E7-B346-41AB-8A89-D1476E32E84E}" id="{3297E53C-E7C7-4F0A-9F98-45AAAAD94FB3}">
    <text>Office is stepped rates. Stepped rates is either in a CIPA or BIA, or office development anywhere in the City (medical clinic and any part of an industrial development excluded).</text>
  </threadedComment>
  <threadedComment ref="E53" dT="2024-04-29T19:55:40.85" personId="{946DF4E7-B346-41AB-8A89-D1476E32E84E}" id="{F18FB660-F097-4DE3-9837-BE847247DD6E}">
    <text>Can be attached or detached. Medical clinic and industrial development excluded.</text>
  </threadedComment>
  <threadedComment ref="D55" dT="2024-04-29T15:46:20.46" personId="{946DF4E7-B346-41AB-8A89-D1476E32E84E}" id="{12FFCEB3-3080-496D-8001-23FC3EA004C7}">
    <text>Other than manufacturing.</text>
  </threadedComment>
  <threadedComment ref="E61" dT="2022-10-07T12:45:36.90" personId="{4EFA8847-3FA6-4D64-B2FD-8520C7D08DDD}" id="{86DAB69B-ADCC-491A-9255-C26771E4B076}">
    <text>Self Storage is non-industrial. A Self Storage development cannot have both "Self Storage" and "Industrial"/ "Industrial Expansion" selected.</text>
  </threadedComment>
  <threadedComment ref="E63" dT="2022-12-16T16:27:36.99" personId="{4EFA8847-3FA6-4D64-B2FD-8520C7D08DDD}" id="{528F88B1-67F9-4B6A-AB66-DD1305ECC846}">
    <text>Must contain 4 units or more.</text>
  </threadedComment>
  <threadedComment ref="A143" dT="2024-05-16T15:39:20.54" personId="{946DF4E7-B346-41AB-8A89-D1476E32E84E}" id="{54AF0842-CCC2-4888-A328-1EAAE075286C}">
    <text>Exemption is net of all credits, partial exemptions and other exemptions, so subtract other exemptions if applicable.</text>
  </threadedComment>
  <threadedComment ref="A144" dT="2024-05-16T15:41:10.65" personId="{946DF4E7-B346-41AB-8A89-D1476E32E84E}" id="{12D915B5-65C1-4DC8-85AA-E4ABFB148BD5}">
    <text>Exemption is net of all credits, partial exemptions and other exemptions, so subtract other exemptions if applicable.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N8" dT="2023-10-26T15:22:22.36" personId="{4EFA8847-3FA6-4D64-B2FD-8520C7D08DDD}" id="{CDF25B9E-87EF-4430-9451-9C5BE70079DD}">
    <text>Not referenced in date formulas in order to maintain quarterly sequencing.</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taging.hamilton.ca/sites/default/files/media/browser/2019-06-17/by-law-19-142-consolidated.pdf" TargetMode="External"/><Relationship Id="rId7" Type="http://schemas.openxmlformats.org/officeDocument/2006/relationships/printerSettings" Target="../printerSettings/printerSettings3.bin"/><Relationship Id="rId2" Type="http://schemas.openxmlformats.org/officeDocument/2006/relationships/hyperlink" Target="https://www.hamilton.ca/sites/default/files/2023-04/developmentcharges-pamphlet-Jul62023-to-Jun122024.pdf.pdf" TargetMode="External"/><Relationship Id="rId1" Type="http://schemas.openxmlformats.org/officeDocument/2006/relationships/hyperlink" Target="https://www.hamilton.ca/build-invest-grow/planning-development/development-charges/development-charges" TargetMode="External"/><Relationship Id="rId6" Type="http://schemas.openxmlformats.org/officeDocument/2006/relationships/hyperlink" Target="https://cdnsm5-ss21.sharpschool.com/UserFiles/Servers/Server_370166/File/Our%20Board/Governance/BPS/EDC/HWCDSB%20EDC%20BS%20Report%20w%20by-law%20update_FIXED2_correct_statement.pdf" TargetMode="External"/><Relationship Id="rId11" Type="http://schemas.microsoft.com/office/2017/10/relationships/threadedComment" Target="../threadedComments/threadedComment1.xml"/><Relationship Id="rId5" Type="http://schemas.openxmlformats.org/officeDocument/2006/relationships/hyperlink" Target="https://www.hamilton.ca/sites/default/files/2023-02/11-174-consolidation.pdf" TargetMode="External"/><Relationship Id="rId10" Type="http://schemas.openxmlformats.org/officeDocument/2006/relationships/comments" Target="../comments1.xml"/><Relationship Id="rId4" Type="http://schemas.openxmlformats.org/officeDocument/2006/relationships/hyperlink" Target="https://www.hwdsb.on.ca/wp-content/uploads/2019/06/HWDSB-Education-Development-By-Law-19.1-Passed-June-17-19.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E357-466B-4575-94D7-F6F14B508A1B}">
  <sheetPr codeName="Sheet2"/>
  <dimension ref="A1:M59"/>
  <sheetViews>
    <sheetView workbookViewId="0">
      <selection activeCell="C13" sqref="C13"/>
    </sheetView>
  </sheetViews>
  <sheetFormatPr defaultColWidth="8.7265625" defaultRowHeight="15.5" x14ac:dyDescent="0.35"/>
  <cols>
    <col min="1" max="1" width="44" style="222" bestFit="1" customWidth="1"/>
    <col min="2" max="2" width="10.1796875" style="222" bestFit="1" customWidth="1"/>
    <col min="3" max="3" width="26.54296875" style="222" bestFit="1" customWidth="1"/>
    <col min="4" max="4" width="8.7265625" style="222"/>
    <col min="5" max="5" width="49.453125" style="222" bestFit="1" customWidth="1"/>
    <col min="6" max="6" width="8.7265625" style="222"/>
    <col min="7" max="7" width="32.54296875" style="222" bestFit="1" customWidth="1"/>
    <col min="8" max="8" width="8.7265625" style="222"/>
    <col min="9" max="9" width="34.81640625" style="222" bestFit="1" customWidth="1"/>
    <col min="10" max="16384" width="8.7265625" style="222"/>
  </cols>
  <sheetData>
    <row r="1" spans="1:13" x14ac:dyDescent="0.35">
      <c r="A1" s="289" t="s">
        <v>0</v>
      </c>
      <c r="B1" s="289"/>
      <c r="C1" s="289"/>
      <c r="D1" s="289"/>
      <c r="E1" s="289"/>
      <c r="F1" s="289"/>
      <c r="G1" s="289"/>
      <c r="H1" s="289"/>
      <c r="I1" s="289"/>
      <c r="J1" s="289"/>
      <c r="K1" s="289"/>
      <c r="L1" s="289"/>
      <c r="M1" s="231"/>
    </row>
    <row r="2" spans="1:13" x14ac:dyDescent="0.35">
      <c r="A2" s="290" t="s">
        <v>1</v>
      </c>
      <c r="B2" s="290"/>
      <c r="C2" s="290"/>
      <c r="D2" s="290"/>
      <c r="E2" s="290"/>
      <c r="F2" s="290"/>
      <c r="G2" s="290"/>
      <c r="H2" s="290"/>
      <c r="I2" s="290"/>
      <c r="J2" s="290"/>
      <c r="K2" s="290"/>
      <c r="L2" s="290"/>
      <c r="M2" s="290"/>
    </row>
    <row r="3" spans="1:13" x14ac:dyDescent="0.35">
      <c r="A3" s="232"/>
      <c r="B3" s="232"/>
      <c r="C3" s="232"/>
      <c r="D3" s="232"/>
      <c r="E3" s="232"/>
      <c r="F3" s="232"/>
      <c r="G3" s="232"/>
      <c r="H3" s="232"/>
      <c r="I3" s="232"/>
      <c r="J3" s="232"/>
      <c r="K3" s="232"/>
      <c r="L3" s="232"/>
      <c r="M3" s="232"/>
    </row>
    <row r="4" spans="1:13" s="232" customFormat="1" x14ac:dyDescent="0.35">
      <c r="A4" s="60" t="s">
        <v>2</v>
      </c>
      <c r="B4" s="60"/>
      <c r="C4" s="60" t="s">
        <v>3</v>
      </c>
      <c r="D4" s="60"/>
      <c r="E4" s="60" t="s">
        <v>4</v>
      </c>
      <c r="F4" s="60"/>
      <c r="G4" s="60" t="s">
        <v>5</v>
      </c>
      <c r="I4" s="60" t="s">
        <v>6</v>
      </c>
      <c r="K4" s="60" t="s">
        <v>7</v>
      </c>
    </row>
    <row r="5" spans="1:13" x14ac:dyDescent="0.35">
      <c r="A5" s="287" t="s">
        <v>1745</v>
      </c>
      <c r="C5" s="222" t="s">
        <v>8</v>
      </c>
      <c r="E5" s="222" t="s">
        <v>9</v>
      </c>
      <c r="G5" s="222" t="s">
        <v>10</v>
      </c>
      <c r="I5" s="222" t="s">
        <v>11</v>
      </c>
      <c r="K5" s="222" t="s">
        <v>12</v>
      </c>
    </row>
    <row r="6" spans="1:13" x14ac:dyDescent="0.35">
      <c r="C6" s="222" t="s">
        <v>13</v>
      </c>
      <c r="E6" s="222" t="s">
        <v>1744</v>
      </c>
      <c r="G6" s="222" t="s">
        <v>14</v>
      </c>
      <c r="I6" s="222" t="s">
        <v>15</v>
      </c>
      <c r="K6" s="222" t="s">
        <v>16</v>
      </c>
    </row>
    <row r="7" spans="1:13" x14ac:dyDescent="0.35">
      <c r="C7" s="222" t="s">
        <v>17</v>
      </c>
      <c r="E7" s="222" t="s">
        <v>18</v>
      </c>
      <c r="G7" s="222" t="s">
        <v>19</v>
      </c>
      <c r="I7" s="222" t="s">
        <v>20</v>
      </c>
      <c r="K7" s="222" t="s">
        <v>21</v>
      </c>
    </row>
    <row r="8" spans="1:13" x14ac:dyDescent="0.35">
      <c r="C8" s="222" t="s">
        <v>22</v>
      </c>
      <c r="E8" s="222" t="s">
        <v>23</v>
      </c>
      <c r="G8" s="222" t="s">
        <v>24</v>
      </c>
      <c r="I8" s="222" t="s">
        <v>25</v>
      </c>
    </row>
    <row r="9" spans="1:13" x14ac:dyDescent="0.35">
      <c r="C9" s="222" t="s">
        <v>26</v>
      </c>
      <c r="E9" s="222" t="s">
        <v>27</v>
      </c>
      <c r="G9" s="222" t="s">
        <v>28</v>
      </c>
      <c r="I9" s="222" t="s">
        <v>29</v>
      </c>
    </row>
    <row r="10" spans="1:13" x14ac:dyDescent="0.35">
      <c r="C10" s="222" t="s">
        <v>30</v>
      </c>
      <c r="G10" s="222" t="s">
        <v>31</v>
      </c>
      <c r="I10" s="222" t="s">
        <v>32</v>
      </c>
    </row>
    <row r="11" spans="1:13" x14ac:dyDescent="0.35">
      <c r="C11" s="222" t="s">
        <v>33</v>
      </c>
      <c r="G11" s="222" t="s">
        <v>34</v>
      </c>
      <c r="I11" s="222" t="s">
        <v>35</v>
      </c>
    </row>
    <row r="12" spans="1:13" x14ac:dyDescent="0.35">
      <c r="C12" s="222" t="s">
        <v>130</v>
      </c>
      <c r="I12" s="222" t="s">
        <v>36</v>
      </c>
    </row>
    <row r="13" spans="1:13" x14ac:dyDescent="0.35">
      <c r="C13" s="222" t="s">
        <v>116</v>
      </c>
    </row>
    <row r="14" spans="1:13" x14ac:dyDescent="0.35">
      <c r="A14" s="59"/>
      <c r="E14" s="60" t="s">
        <v>37</v>
      </c>
      <c r="I14" s="59" t="s">
        <v>38</v>
      </c>
    </row>
    <row r="15" spans="1:13" x14ac:dyDescent="0.35">
      <c r="E15" s="222" t="s">
        <v>39</v>
      </c>
      <c r="I15" s="222" t="s">
        <v>40</v>
      </c>
    </row>
    <row r="16" spans="1:13" x14ac:dyDescent="0.35">
      <c r="E16" s="222" t="s">
        <v>41</v>
      </c>
      <c r="I16" s="222" t="s">
        <v>42</v>
      </c>
    </row>
    <row r="17" spans="1:9" x14ac:dyDescent="0.35">
      <c r="E17" s="222" t="s">
        <v>43</v>
      </c>
      <c r="I17" s="222" t="s">
        <v>44</v>
      </c>
    </row>
    <row r="18" spans="1:9" x14ac:dyDescent="0.35">
      <c r="E18" s="222" t="s">
        <v>45</v>
      </c>
      <c r="G18" s="69"/>
      <c r="I18" s="222" t="s">
        <v>46</v>
      </c>
    </row>
    <row r="19" spans="1:9" ht="15.65" customHeight="1" x14ac:dyDescent="0.35">
      <c r="E19" s="222" t="s">
        <v>47</v>
      </c>
      <c r="I19" s="222" t="s">
        <v>48</v>
      </c>
    </row>
    <row r="20" spans="1:9" ht="15.65" customHeight="1" x14ac:dyDescent="0.35">
      <c r="E20" s="222" t="s">
        <v>49</v>
      </c>
      <c r="I20" s="222" t="s">
        <v>50</v>
      </c>
    </row>
    <row r="21" spans="1:9" x14ac:dyDescent="0.35">
      <c r="E21" s="222" t="s">
        <v>51</v>
      </c>
    </row>
    <row r="22" spans="1:9" x14ac:dyDescent="0.35">
      <c r="A22" s="233"/>
      <c r="B22" s="233"/>
      <c r="E22" s="222" t="s">
        <v>52</v>
      </c>
      <c r="I22" s="59" t="s">
        <v>53</v>
      </c>
    </row>
    <row r="23" spans="1:9" x14ac:dyDescent="0.35">
      <c r="A23" s="233"/>
      <c r="B23" s="233"/>
      <c r="E23" s="222" t="s">
        <v>54</v>
      </c>
      <c r="I23" s="222" t="s">
        <v>55</v>
      </c>
    </row>
    <row r="24" spans="1:9" x14ac:dyDescent="0.35">
      <c r="A24" s="233"/>
      <c r="B24" s="233"/>
      <c r="E24" s="222" t="s">
        <v>56</v>
      </c>
      <c r="I24" s="222" t="s">
        <v>57</v>
      </c>
    </row>
    <row r="25" spans="1:9" x14ac:dyDescent="0.35">
      <c r="E25" s="222" t="s">
        <v>58</v>
      </c>
      <c r="I25" s="222" t="s">
        <v>59</v>
      </c>
    </row>
    <row r="26" spans="1:9" x14ac:dyDescent="0.35">
      <c r="E26" s="222" t="s">
        <v>60</v>
      </c>
      <c r="I26" s="222" t="s">
        <v>61</v>
      </c>
    </row>
    <row r="27" spans="1:9" x14ac:dyDescent="0.35">
      <c r="E27" s="222" t="s">
        <v>62</v>
      </c>
      <c r="I27" s="222" t="s">
        <v>63</v>
      </c>
    </row>
    <row r="28" spans="1:9" x14ac:dyDescent="0.35">
      <c r="E28" s="222" t="s">
        <v>64</v>
      </c>
      <c r="I28" s="222" t="s">
        <v>65</v>
      </c>
    </row>
    <row r="29" spans="1:9" x14ac:dyDescent="0.35">
      <c r="E29" s="222" t="s">
        <v>66</v>
      </c>
    </row>
    <row r="30" spans="1:9" x14ac:dyDescent="0.35">
      <c r="E30" s="222" t="s">
        <v>67</v>
      </c>
    </row>
    <row r="31" spans="1:9" x14ac:dyDescent="0.35">
      <c r="E31" s="222" t="s">
        <v>68</v>
      </c>
    </row>
    <row r="32" spans="1:9" x14ac:dyDescent="0.35">
      <c r="E32" s="222" t="s">
        <v>69</v>
      </c>
    </row>
    <row r="33" spans="5:5" x14ac:dyDescent="0.35">
      <c r="E33" s="222" t="s">
        <v>70</v>
      </c>
    </row>
    <row r="34" spans="5:5" x14ac:dyDescent="0.35">
      <c r="E34" s="222" t="s">
        <v>71</v>
      </c>
    </row>
    <row r="35" spans="5:5" x14ac:dyDescent="0.35">
      <c r="E35" s="222" t="s">
        <v>72</v>
      </c>
    </row>
    <row r="36" spans="5:5" x14ac:dyDescent="0.35">
      <c r="E36" s="222" t="s">
        <v>73</v>
      </c>
    </row>
    <row r="37" spans="5:5" x14ac:dyDescent="0.35">
      <c r="E37" s="222" t="s">
        <v>74</v>
      </c>
    </row>
    <row r="38" spans="5:5" x14ac:dyDescent="0.35">
      <c r="E38" s="222" t="s">
        <v>75</v>
      </c>
    </row>
    <row r="39" spans="5:5" x14ac:dyDescent="0.35">
      <c r="E39" s="222" t="s">
        <v>76</v>
      </c>
    </row>
    <row r="40" spans="5:5" x14ac:dyDescent="0.35">
      <c r="E40" s="222" t="s">
        <v>77</v>
      </c>
    </row>
    <row r="41" spans="5:5" x14ac:dyDescent="0.35">
      <c r="E41" s="222" t="s">
        <v>78</v>
      </c>
    </row>
    <row r="42" spans="5:5" x14ac:dyDescent="0.35">
      <c r="E42" s="222" t="s">
        <v>79</v>
      </c>
    </row>
    <row r="43" spans="5:5" x14ac:dyDescent="0.35">
      <c r="E43" s="222" t="s">
        <v>80</v>
      </c>
    </row>
    <row r="44" spans="5:5" x14ac:dyDescent="0.35">
      <c r="E44" s="222" t="s">
        <v>81</v>
      </c>
    </row>
    <row r="45" spans="5:5" x14ac:dyDescent="0.35">
      <c r="E45" s="222" t="s">
        <v>82</v>
      </c>
    </row>
    <row r="46" spans="5:5" x14ac:dyDescent="0.35">
      <c r="E46" s="222" t="s">
        <v>83</v>
      </c>
    </row>
    <row r="47" spans="5:5" x14ac:dyDescent="0.35">
      <c r="E47" s="222" t="s">
        <v>84</v>
      </c>
    </row>
    <row r="48" spans="5:5" x14ac:dyDescent="0.35">
      <c r="E48" s="222" t="s">
        <v>85</v>
      </c>
    </row>
    <row r="49" spans="5:5" x14ac:dyDescent="0.35">
      <c r="E49" s="222" t="s">
        <v>86</v>
      </c>
    </row>
    <row r="50" spans="5:5" x14ac:dyDescent="0.35">
      <c r="E50" s="222" t="s">
        <v>87</v>
      </c>
    </row>
    <row r="51" spans="5:5" x14ac:dyDescent="0.35">
      <c r="E51" s="222" t="s">
        <v>88</v>
      </c>
    </row>
    <row r="52" spans="5:5" x14ac:dyDescent="0.35">
      <c r="E52" s="222" t="s">
        <v>89</v>
      </c>
    </row>
    <row r="53" spans="5:5" x14ac:dyDescent="0.35">
      <c r="E53" s="222" t="s">
        <v>90</v>
      </c>
    </row>
    <row r="54" spans="5:5" x14ac:dyDescent="0.35">
      <c r="E54" s="222" t="s">
        <v>91</v>
      </c>
    </row>
    <row r="55" spans="5:5" x14ac:dyDescent="0.35">
      <c r="E55" s="222" t="s">
        <v>92</v>
      </c>
    </row>
    <row r="56" spans="5:5" x14ac:dyDescent="0.35">
      <c r="E56" s="222" t="s">
        <v>93</v>
      </c>
    </row>
    <row r="57" spans="5:5" x14ac:dyDescent="0.35">
      <c r="E57" s="222" t="s">
        <v>94</v>
      </c>
    </row>
    <row r="58" spans="5:5" x14ac:dyDescent="0.35">
      <c r="E58" s="222" t="s">
        <v>95</v>
      </c>
    </row>
    <row r="59" spans="5:5" x14ac:dyDescent="0.35">
      <c r="E59" s="222" t="s">
        <v>96</v>
      </c>
    </row>
  </sheetData>
  <sortState xmlns:xlrd2="http://schemas.microsoft.com/office/spreadsheetml/2017/richdata2" ref="E5:E9">
    <sortCondition ref="E5"/>
  </sortState>
  <mergeCells count="2">
    <mergeCell ref="A1:L1"/>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BD26-12DA-4BD6-86D1-6D50D9505FD7}">
  <sheetPr codeName="Sheet3"/>
  <dimension ref="A1:D37"/>
  <sheetViews>
    <sheetView showGridLines="0" zoomScale="140" zoomScaleNormal="140" workbookViewId="0">
      <selection activeCell="A10" sqref="A10:C10"/>
    </sheetView>
  </sheetViews>
  <sheetFormatPr defaultColWidth="8.7265625" defaultRowHeight="15.5" x14ac:dyDescent="0.35"/>
  <cols>
    <col min="1" max="1" width="12.26953125" style="58" customWidth="1"/>
    <col min="2" max="2" width="20.7265625" style="58" customWidth="1"/>
    <col min="3" max="3" width="26.1796875" style="58" customWidth="1"/>
    <col min="4" max="4" width="19.54296875" style="58" customWidth="1"/>
    <col min="5" max="16384" width="8.7265625" style="58"/>
  </cols>
  <sheetData>
    <row r="1" spans="1:4" x14ac:dyDescent="0.35">
      <c r="A1" s="62"/>
      <c r="B1" s="62"/>
      <c r="C1" s="62"/>
      <c r="D1" s="62"/>
    </row>
    <row r="2" spans="1:4" x14ac:dyDescent="0.35">
      <c r="A2" s="62"/>
      <c r="B2" s="62"/>
      <c r="C2" s="62"/>
      <c r="D2" s="62"/>
    </row>
    <row r="3" spans="1:4" x14ac:dyDescent="0.35">
      <c r="A3" s="62"/>
      <c r="B3" s="62"/>
      <c r="C3" s="62"/>
      <c r="D3" s="62"/>
    </row>
    <row r="4" spans="1:4" x14ac:dyDescent="0.35">
      <c r="A4" s="62"/>
      <c r="B4" s="62"/>
      <c r="C4" s="62"/>
      <c r="D4" s="62"/>
    </row>
    <row r="5" spans="1:4" x14ac:dyDescent="0.35">
      <c r="A5" s="62"/>
      <c r="B5" s="62"/>
      <c r="C5" s="62"/>
      <c r="D5" s="62"/>
    </row>
    <row r="6" spans="1:4" x14ac:dyDescent="0.35">
      <c r="A6" s="62"/>
      <c r="B6" s="62"/>
      <c r="C6" s="62"/>
      <c r="D6" s="62"/>
    </row>
    <row r="7" spans="1:4" x14ac:dyDescent="0.35">
      <c r="A7" s="61"/>
      <c r="B7" s="61"/>
      <c r="C7" s="291" t="s">
        <v>97</v>
      </c>
      <c r="D7" s="291"/>
    </row>
    <row r="8" spans="1:4" x14ac:dyDescent="0.35">
      <c r="A8" s="292">
        <f>'Estimate Tool'!$B$9</f>
        <v>0</v>
      </c>
      <c r="B8" s="292"/>
      <c r="C8" s="61"/>
      <c r="D8" s="61"/>
    </row>
    <row r="9" spans="1:4" x14ac:dyDescent="0.35">
      <c r="A9" s="61"/>
      <c r="B9" s="61"/>
      <c r="C9" s="61"/>
      <c r="D9" s="61"/>
    </row>
    <row r="10" spans="1:4" x14ac:dyDescent="0.35">
      <c r="A10" s="293" t="s">
        <v>98</v>
      </c>
      <c r="B10" s="293"/>
      <c r="C10" s="293"/>
      <c r="D10" s="61"/>
    </row>
    <row r="11" spans="1:4" x14ac:dyDescent="0.35">
      <c r="A11" s="61"/>
      <c r="B11" s="61"/>
      <c r="C11" s="61"/>
      <c r="D11" s="61"/>
    </row>
    <row r="12" spans="1:4" x14ac:dyDescent="0.35">
      <c r="A12" s="61" t="s">
        <v>99</v>
      </c>
      <c r="B12" s="61"/>
      <c r="C12" s="61"/>
      <c r="D12" s="61"/>
    </row>
    <row r="13" spans="1:4" x14ac:dyDescent="0.35">
      <c r="A13" s="61"/>
      <c r="B13" s="61"/>
      <c r="C13" s="61"/>
      <c r="D13" s="61"/>
    </row>
    <row r="14" spans="1:4" x14ac:dyDescent="0.35">
      <c r="A14" s="62" t="s">
        <v>100</v>
      </c>
      <c r="B14" s="62">
        <f>'Estimate Tool'!$B$17</f>
        <v>0</v>
      </c>
      <c r="C14" s="61"/>
      <c r="D14" s="61"/>
    </row>
    <row r="15" spans="1:4" x14ac:dyDescent="0.35">
      <c r="A15" s="61"/>
      <c r="B15" s="62">
        <f>'Estimate Tool'!$B$29</f>
        <v>0</v>
      </c>
      <c r="C15" s="61"/>
      <c r="D15" s="61"/>
    </row>
    <row r="16" spans="1:4" x14ac:dyDescent="0.35">
      <c r="A16" s="61"/>
      <c r="B16" s="62">
        <f>'Estimate Tool'!$B$26</f>
        <v>0</v>
      </c>
      <c r="C16" s="61"/>
      <c r="D16" s="61"/>
    </row>
    <row r="17" spans="1:4" ht="16" thickBot="1" x14ac:dyDescent="0.4">
      <c r="A17" s="63"/>
      <c r="B17" s="63"/>
      <c r="C17" s="63"/>
      <c r="D17" s="63"/>
    </row>
    <row r="18" spans="1:4" x14ac:dyDescent="0.35">
      <c r="A18" s="61"/>
      <c r="B18" s="61"/>
      <c r="C18" s="61"/>
      <c r="D18" s="61"/>
    </row>
    <row r="19" spans="1:4" x14ac:dyDescent="0.35">
      <c r="A19" s="294" t="str">
        <f>"An Estimate for Development Charges has been prepared for " &amp; B14 &amp; ", under building permit application " &amp; B15 &amp; "." &amp; "The estimate total is $" &amp; 'Estimate Tool'!G172 &amp; ". For more information regarding payment and next steps please connect with your assigned contact in the Building Department, " &amp; 'Estimate Tool'!L9 &amp; "."</f>
        <v>An Estimate for Development Charges has been prepared for 0, under building permit application 0.The estimate total is $0. For more information regarding payment and next steps please connect with your assigned contact in the Building Department, .</v>
      </c>
      <c r="B19" s="294"/>
      <c r="C19" s="294"/>
      <c r="D19" s="294"/>
    </row>
    <row r="20" spans="1:4" x14ac:dyDescent="0.35">
      <c r="A20" s="294"/>
      <c r="B20" s="294"/>
      <c r="C20" s="294"/>
      <c r="D20" s="294"/>
    </row>
    <row r="21" spans="1:4" ht="35.15" customHeight="1" x14ac:dyDescent="0.35">
      <c r="A21" s="294"/>
      <c r="B21" s="294"/>
      <c r="C21" s="294"/>
      <c r="D21" s="294"/>
    </row>
    <row r="22" spans="1:4" ht="35.15" customHeight="1" x14ac:dyDescent="0.35">
      <c r="A22" s="294" t="str">
        <f>"This DC calculation has been prepared as an estimate based on information provided to date."</f>
        <v>This DC calculation has been prepared as an estimate based on information provided to date.</v>
      </c>
      <c r="B22" s="294"/>
      <c r="C22" s="294"/>
      <c r="D22" s="294"/>
    </row>
    <row r="23" spans="1:4" ht="57" customHeight="1" x14ac:dyDescent="0.35">
      <c r="A23" s="294" t="str">
        <f>"The rates noted are subject to change based on DC rate and/or interest rate changes. Final DC payable will be confirmed at the time of building permit issuance, subsequent to review by the City’s Building, Planning and Finance departments."</f>
        <v>The rates noted are subject to change based on DC rate and/or interest rate changes. Final DC payable will be confirmed at the time of building permit issuance, subsequent to review by the City’s Building, Planning and Finance departments.</v>
      </c>
      <c r="B23" s="294"/>
      <c r="C23" s="294"/>
      <c r="D23" s="294"/>
    </row>
    <row r="24" spans="1:4" x14ac:dyDescent="0.35">
      <c r="A24" s="295" t="str">
        <f>"Please contact " &amp; 'Estimate Tool'!B8 &amp; " at DCRequest@hamilton.ca or (905) 546-2424 x4400 should you have any questions about the calculations of the enclosed estimate."</f>
        <v>Please contact  at DCRequest@hamilton.ca or (905) 546-2424 x4400 should you have any questions about the calculations of the enclosed estimate.</v>
      </c>
      <c r="B24" s="295"/>
      <c r="C24" s="295"/>
      <c r="D24" s="295"/>
    </row>
    <row r="25" spans="1:4" ht="30" customHeight="1" x14ac:dyDescent="0.35">
      <c r="A25" s="295"/>
      <c r="B25" s="295"/>
      <c r="C25" s="295"/>
      <c r="D25" s="295"/>
    </row>
    <row r="26" spans="1:4" x14ac:dyDescent="0.35">
      <c r="A26" s="64"/>
      <c r="B26" s="64"/>
      <c r="C26" s="64"/>
      <c r="D26" s="64"/>
    </row>
    <row r="27" spans="1:4" x14ac:dyDescent="0.35">
      <c r="A27" s="1" t="s">
        <v>101</v>
      </c>
      <c r="B27" s="1"/>
      <c r="C27" s="1"/>
      <c r="D27" s="1"/>
    </row>
    <row r="28" spans="1:4" x14ac:dyDescent="0.35">
      <c r="A28" s="1"/>
      <c r="B28" s="1"/>
      <c r="C28" s="1"/>
      <c r="D28" s="1"/>
    </row>
    <row r="29" spans="1:4" x14ac:dyDescent="0.35">
      <c r="A29" s="1">
        <f>'Estimate Tool'!B8</f>
        <v>0</v>
      </c>
      <c r="B29" s="1"/>
      <c r="C29" s="1"/>
      <c r="D29" s="1"/>
    </row>
    <row r="30" spans="1:4" x14ac:dyDescent="0.35">
      <c r="A30" s="1" t="s">
        <v>102</v>
      </c>
      <c r="B30" s="1"/>
      <c r="C30" s="1"/>
      <c r="D30" s="1"/>
    </row>
    <row r="31" spans="1:4" x14ac:dyDescent="0.35">
      <c r="A31" s="1" t="s">
        <v>103</v>
      </c>
      <c r="B31" s="1"/>
      <c r="C31" s="1"/>
      <c r="D31" s="1"/>
    </row>
    <row r="32" spans="1:4" x14ac:dyDescent="0.35">
      <c r="A32" s="61"/>
      <c r="B32" s="61"/>
      <c r="C32" s="61"/>
      <c r="D32" s="61"/>
    </row>
    <row r="33" spans="1:4" x14ac:dyDescent="0.35">
      <c r="A33" s="68" t="s">
        <v>104</v>
      </c>
      <c r="B33" s="61" t="str">
        <f>'Estimate Tool'!B17 &amp; " " &amp; A10</f>
        <v xml:space="preserve"> Development Charges Estimate</v>
      </c>
      <c r="C33" s="61"/>
      <c r="D33" s="61"/>
    </row>
    <row r="34" spans="1:4" x14ac:dyDescent="0.35">
      <c r="A34" s="61"/>
      <c r="B34" s="61"/>
      <c r="C34" s="61"/>
      <c r="D34" s="61"/>
    </row>
    <row r="35" spans="1:4" x14ac:dyDescent="0.35">
      <c r="A35" s="62"/>
      <c r="B35" s="62"/>
      <c r="C35" s="62"/>
      <c r="D35" s="62"/>
    </row>
    <row r="36" spans="1:4" x14ac:dyDescent="0.35">
      <c r="A36" s="62"/>
      <c r="B36" s="62"/>
      <c r="C36" s="62"/>
      <c r="D36" s="62"/>
    </row>
    <row r="37" spans="1:4" x14ac:dyDescent="0.35">
      <c r="A37" s="62"/>
      <c r="B37" s="62"/>
      <c r="C37" s="62"/>
      <c r="D37" s="62"/>
    </row>
  </sheetData>
  <mergeCells count="7">
    <mergeCell ref="C7:D7"/>
    <mergeCell ref="A8:B8"/>
    <mergeCell ref="A10:C10"/>
    <mergeCell ref="A19:D21"/>
    <mergeCell ref="A24:D25"/>
    <mergeCell ref="A22:D22"/>
    <mergeCell ref="A23:D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A558-AFEC-4187-B709-C1A0066EC06F}">
  <sheetPr codeName="Sheet4"/>
  <dimension ref="A1:L80"/>
  <sheetViews>
    <sheetView zoomScaleNormal="100" workbookViewId="0">
      <selection activeCell="C13" sqref="C13"/>
    </sheetView>
  </sheetViews>
  <sheetFormatPr defaultRowHeight="15.5" x14ac:dyDescent="0.35"/>
  <cols>
    <col min="1" max="1" width="59.81640625" style="77" customWidth="1"/>
    <col min="2" max="2" width="41.54296875" bestFit="1" customWidth="1"/>
    <col min="3" max="3" width="50.81640625" bestFit="1" customWidth="1"/>
    <col min="4" max="9" width="20.54296875" customWidth="1"/>
    <col min="10" max="10" width="16.1796875" bestFit="1" customWidth="1"/>
    <col min="11" max="11" width="16.1796875" customWidth="1"/>
    <col min="12" max="12" width="54.81640625" customWidth="1"/>
  </cols>
  <sheetData>
    <row r="1" spans="1:12" x14ac:dyDescent="0.35">
      <c r="A1" s="289" t="s">
        <v>105</v>
      </c>
      <c r="B1" s="289"/>
      <c r="C1" s="289"/>
      <c r="D1" s="289"/>
      <c r="E1" s="289"/>
      <c r="F1" s="289"/>
      <c r="G1" s="289"/>
      <c r="H1" s="289"/>
      <c r="I1" s="289"/>
      <c r="J1" s="289"/>
      <c r="K1" s="229"/>
    </row>
    <row r="2" spans="1:12" x14ac:dyDescent="0.35">
      <c r="A2" s="290" t="s">
        <v>1746</v>
      </c>
      <c r="B2" s="290"/>
      <c r="C2" s="290"/>
      <c r="D2" s="290"/>
      <c r="E2" s="290"/>
      <c r="F2" s="290"/>
      <c r="G2" s="290"/>
      <c r="H2" s="290"/>
      <c r="I2" s="290"/>
      <c r="J2" s="290"/>
      <c r="K2" s="230"/>
    </row>
    <row r="5" spans="1:12" ht="76.5" customHeight="1" x14ac:dyDescent="0.35">
      <c r="A5" s="74" t="s">
        <v>106</v>
      </c>
      <c r="B5" s="74" t="s">
        <v>6</v>
      </c>
      <c r="C5" s="74" t="s">
        <v>107</v>
      </c>
      <c r="D5" s="73" t="s">
        <v>55</v>
      </c>
      <c r="E5" s="73" t="s">
        <v>57</v>
      </c>
      <c r="F5" s="73" t="s">
        <v>59</v>
      </c>
      <c r="G5" s="73" t="s">
        <v>61</v>
      </c>
      <c r="H5" s="73" t="s">
        <v>63</v>
      </c>
      <c r="I5" s="73" t="s">
        <v>108</v>
      </c>
      <c r="J5" s="73" t="s">
        <v>109</v>
      </c>
      <c r="K5" s="73" t="s">
        <v>110</v>
      </c>
    </row>
    <row r="6" spans="1:12" x14ac:dyDescent="0.35">
      <c r="A6" s="222" t="s">
        <v>111</v>
      </c>
      <c r="B6" s="237" t="s">
        <v>111</v>
      </c>
      <c r="C6" s="237" t="s">
        <v>112</v>
      </c>
      <c r="D6" s="238">
        <v>1539</v>
      </c>
      <c r="E6" s="238">
        <v>1539</v>
      </c>
      <c r="F6" s="238">
        <v>1539</v>
      </c>
      <c r="G6" s="238">
        <v>1539</v>
      </c>
      <c r="H6" s="238">
        <v>1539</v>
      </c>
      <c r="I6" s="238">
        <v>0.65</v>
      </c>
      <c r="J6" s="238">
        <v>0.65</v>
      </c>
      <c r="K6" s="238">
        <v>0.65</v>
      </c>
      <c r="L6" s="296" t="s">
        <v>113</v>
      </c>
    </row>
    <row r="7" spans="1:12" x14ac:dyDescent="0.35">
      <c r="A7" s="222" t="s">
        <v>114</v>
      </c>
      <c r="B7" s="237" t="s">
        <v>114</v>
      </c>
      <c r="C7" s="237" t="s">
        <v>112</v>
      </c>
      <c r="D7" s="238">
        <v>1873</v>
      </c>
      <c r="E7" s="238">
        <v>1873</v>
      </c>
      <c r="F7" s="238">
        <v>1873</v>
      </c>
      <c r="G7" s="238">
        <v>1873</v>
      </c>
      <c r="H7" s="238">
        <v>1873</v>
      </c>
      <c r="I7" s="238">
        <v>0.6</v>
      </c>
      <c r="J7" s="238">
        <v>0.6</v>
      </c>
      <c r="K7" s="238">
        <v>0.6</v>
      </c>
      <c r="L7" s="296"/>
    </row>
    <row r="8" spans="1:12" x14ac:dyDescent="0.35">
      <c r="A8" s="222" t="s">
        <v>115</v>
      </c>
      <c r="B8" s="234" t="s">
        <v>11</v>
      </c>
      <c r="C8" s="234" t="s">
        <v>116</v>
      </c>
      <c r="D8" s="235">
        <v>40408</v>
      </c>
      <c r="E8" s="235">
        <v>30160</v>
      </c>
      <c r="F8" s="235">
        <v>24773</v>
      </c>
      <c r="G8" s="235">
        <v>15349</v>
      </c>
      <c r="H8" s="235">
        <v>12580</v>
      </c>
      <c r="I8" s="235">
        <v>19.119999999999997</v>
      </c>
      <c r="J8" s="235">
        <v>8.61</v>
      </c>
      <c r="K8" s="235">
        <v>8.61</v>
      </c>
      <c r="L8" s="133"/>
    </row>
    <row r="9" spans="1:12" x14ac:dyDescent="0.35">
      <c r="A9" s="222" t="s">
        <v>117</v>
      </c>
      <c r="B9" s="234" t="s">
        <v>15</v>
      </c>
      <c r="C9" s="234" t="s">
        <v>116</v>
      </c>
      <c r="D9" s="235">
        <v>47829</v>
      </c>
      <c r="E9" s="235">
        <v>35699</v>
      </c>
      <c r="F9" s="235">
        <v>29323</v>
      </c>
      <c r="G9" s="235">
        <v>18168</v>
      </c>
      <c r="H9" s="235">
        <v>14891</v>
      </c>
      <c r="I9" s="235">
        <v>23.839999999999996</v>
      </c>
      <c r="J9" s="235">
        <v>8.61</v>
      </c>
      <c r="K9" s="235">
        <v>8.61</v>
      </c>
      <c r="L9" s="133"/>
    </row>
    <row r="10" spans="1:12" x14ac:dyDescent="0.35">
      <c r="A10" s="222" t="s">
        <v>118</v>
      </c>
      <c r="B10" s="234" t="s">
        <v>20</v>
      </c>
      <c r="C10" s="234" t="s">
        <v>116</v>
      </c>
      <c r="D10" s="235">
        <v>67047</v>
      </c>
      <c r="E10" s="235">
        <v>50043</v>
      </c>
      <c r="F10" s="235">
        <v>41105</v>
      </c>
      <c r="G10" s="235">
        <v>25468</v>
      </c>
      <c r="H10" s="235">
        <v>20875</v>
      </c>
      <c r="I10" s="235">
        <v>36.049999999999997</v>
      </c>
      <c r="J10" s="235">
        <v>20.82</v>
      </c>
      <c r="K10" s="235">
        <v>20.82</v>
      </c>
      <c r="L10" s="133"/>
    </row>
    <row r="11" spans="1:12" x14ac:dyDescent="0.35">
      <c r="A11" s="222" t="s">
        <v>119</v>
      </c>
      <c r="B11" s="234" t="s">
        <v>120</v>
      </c>
      <c r="C11" s="234" t="s">
        <v>116</v>
      </c>
      <c r="D11" s="235">
        <v>77388</v>
      </c>
      <c r="E11" s="235">
        <v>57761</v>
      </c>
      <c r="F11" s="235">
        <v>47445</v>
      </c>
      <c r="G11" s="235">
        <v>29396</v>
      </c>
      <c r="H11" s="235">
        <v>24094</v>
      </c>
      <c r="I11" s="235">
        <v>36.049999999999997</v>
      </c>
      <c r="J11" s="235">
        <v>22.72</v>
      </c>
      <c r="K11" s="235">
        <v>22.72</v>
      </c>
      <c r="L11" s="133"/>
    </row>
    <row r="12" spans="1:12" x14ac:dyDescent="0.35">
      <c r="A12" s="222" t="s">
        <v>121</v>
      </c>
      <c r="B12" s="234" t="s">
        <v>122</v>
      </c>
      <c r="C12" s="234" t="s">
        <v>116</v>
      </c>
      <c r="D12" s="235">
        <v>91663</v>
      </c>
      <c r="E12" s="235">
        <v>68417</v>
      </c>
      <c r="F12" s="235">
        <v>56197</v>
      </c>
      <c r="G12" s="235">
        <v>34818</v>
      </c>
      <c r="H12" s="235">
        <v>28539</v>
      </c>
      <c r="I12" s="235">
        <v>41.19</v>
      </c>
      <c r="J12" s="235">
        <v>25.96</v>
      </c>
      <c r="K12" s="235">
        <v>25.96</v>
      </c>
      <c r="L12" s="133"/>
    </row>
    <row r="13" spans="1:12" x14ac:dyDescent="0.35">
      <c r="A13" s="222" t="s">
        <v>123</v>
      </c>
      <c r="B13" s="234" t="s">
        <v>124</v>
      </c>
      <c r="C13" s="234" t="s">
        <v>116</v>
      </c>
      <c r="D13" s="235">
        <v>72736</v>
      </c>
      <c r="E13" s="235">
        <v>54290</v>
      </c>
      <c r="F13" s="235">
        <v>44593</v>
      </c>
      <c r="G13" s="235">
        <v>27628</v>
      </c>
      <c r="H13" s="235">
        <v>22645</v>
      </c>
      <c r="I13" s="235">
        <v>29.159999999999997</v>
      </c>
      <c r="J13" s="235">
        <v>18.369999999999997</v>
      </c>
      <c r="K13" s="235">
        <v>18.369999999999997</v>
      </c>
      <c r="L13" s="133"/>
    </row>
    <row r="14" spans="1:12" x14ac:dyDescent="0.35">
      <c r="A14" s="222" t="s">
        <v>125</v>
      </c>
      <c r="B14" s="234" t="s">
        <v>126</v>
      </c>
      <c r="C14" s="234" t="s">
        <v>116</v>
      </c>
      <c r="D14" s="235">
        <v>386</v>
      </c>
      <c r="E14" s="235">
        <v>277</v>
      </c>
      <c r="F14" s="235">
        <v>239</v>
      </c>
      <c r="G14" s="235">
        <v>160</v>
      </c>
      <c r="H14" s="235">
        <v>126</v>
      </c>
      <c r="I14" s="235">
        <v>0</v>
      </c>
      <c r="J14" s="235">
        <v>0</v>
      </c>
      <c r="K14" s="235">
        <v>0</v>
      </c>
      <c r="L14" s="133"/>
    </row>
    <row r="15" spans="1:12" x14ac:dyDescent="0.35">
      <c r="A15" s="222" t="s">
        <v>127</v>
      </c>
      <c r="B15" s="234" t="s">
        <v>128</v>
      </c>
      <c r="C15" s="234" t="s">
        <v>116</v>
      </c>
      <c r="D15" s="235">
        <v>1931</v>
      </c>
      <c r="E15" s="235">
        <v>1441</v>
      </c>
      <c r="F15" s="235">
        <v>1884</v>
      </c>
      <c r="G15" s="235">
        <v>734</v>
      </c>
      <c r="H15" s="235">
        <v>601</v>
      </c>
      <c r="I15" s="235">
        <v>1.07</v>
      </c>
      <c r="J15" s="235">
        <v>1.07</v>
      </c>
      <c r="K15" s="235">
        <v>1.07</v>
      </c>
      <c r="L15" s="133"/>
    </row>
    <row r="16" spans="1:12" x14ac:dyDescent="0.35">
      <c r="A16" s="222" t="s">
        <v>129</v>
      </c>
      <c r="B16" s="225" t="s">
        <v>11</v>
      </c>
      <c r="C16" s="225" t="s">
        <v>130</v>
      </c>
      <c r="D16" s="226">
        <v>40408</v>
      </c>
      <c r="E16" s="226">
        <v>30160</v>
      </c>
      <c r="F16" s="226">
        <v>24773</v>
      </c>
      <c r="G16" s="226">
        <v>15349</v>
      </c>
      <c r="H16" s="226">
        <v>12580</v>
      </c>
      <c r="I16" s="226">
        <v>19.119999999999997</v>
      </c>
      <c r="J16" s="226">
        <v>8.61</v>
      </c>
      <c r="K16" s="226">
        <v>8.61</v>
      </c>
      <c r="L16" s="133"/>
    </row>
    <row r="17" spans="1:12" x14ac:dyDescent="0.35">
      <c r="A17" s="222" t="s">
        <v>131</v>
      </c>
      <c r="B17" s="225" t="s">
        <v>15</v>
      </c>
      <c r="C17" s="225" t="s">
        <v>130</v>
      </c>
      <c r="D17" s="226">
        <v>47829</v>
      </c>
      <c r="E17" s="226">
        <v>35699</v>
      </c>
      <c r="F17" s="226">
        <v>29323</v>
      </c>
      <c r="G17" s="226">
        <v>18168</v>
      </c>
      <c r="H17" s="226">
        <v>14891</v>
      </c>
      <c r="I17" s="226">
        <v>23.839999999999996</v>
      </c>
      <c r="J17" s="226">
        <v>8.61</v>
      </c>
      <c r="K17" s="226">
        <v>8.61</v>
      </c>
      <c r="L17" s="133"/>
    </row>
    <row r="18" spans="1:12" x14ac:dyDescent="0.35">
      <c r="A18" s="222" t="s">
        <v>132</v>
      </c>
      <c r="B18" s="225" t="s">
        <v>20</v>
      </c>
      <c r="C18" s="225" t="s">
        <v>130</v>
      </c>
      <c r="D18" s="226">
        <v>67047</v>
      </c>
      <c r="E18" s="226">
        <v>50043</v>
      </c>
      <c r="F18" s="226">
        <v>41105</v>
      </c>
      <c r="G18" s="226">
        <v>25468</v>
      </c>
      <c r="H18" s="226">
        <v>20875</v>
      </c>
      <c r="I18" s="226">
        <v>36.049999999999997</v>
      </c>
      <c r="J18" s="226">
        <v>20.82</v>
      </c>
      <c r="K18" s="226">
        <v>20.82</v>
      </c>
      <c r="L18" s="133"/>
    </row>
    <row r="19" spans="1:12" x14ac:dyDescent="0.35">
      <c r="A19" s="222" t="s">
        <v>133</v>
      </c>
      <c r="B19" s="225" t="s">
        <v>120</v>
      </c>
      <c r="C19" s="225" t="s">
        <v>130</v>
      </c>
      <c r="D19" s="226">
        <v>77388</v>
      </c>
      <c r="E19" s="226">
        <v>57761</v>
      </c>
      <c r="F19" s="226">
        <v>47445</v>
      </c>
      <c r="G19" s="226">
        <v>29396</v>
      </c>
      <c r="H19" s="226">
        <v>24094</v>
      </c>
      <c r="I19" s="226">
        <v>36.049999999999997</v>
      </c>
      <c r="J19" s="226">
        <v>22.72</v>
      </c>
      <c r="K19" s="226">
        <v>22.72</v>
      </c>
      <c r="L19" s="133"/>
    </row>
    <row r="20" spans="1:12" x14ac:dyDescent="0.35">
      <c r="A20" s="222" t="s">
        <v>134</v>
      </c>
      <c r="B20" s="225" t="s">
        <v>122</v>
      </c>
      <c r="C20" s="225" t="s">
        <v>130</v>
      </c>
      <c r="D20" s="226">
        <v>91663</v>
      </c>
      <c r="E20" s="226">
        <v>68417</v>
      </c>
      <c r="F20" s="226">
        <v>56197</v>
      </c>
      <c r="G20" s="226">
        <v>34818</v>
      </c>
      <c r="H20" s="226">
        <v>28539</v>
      </c>
      <c r="I20" s="226">
        <v>41.19</v>
      </c>
      <c r="J20" s="226">
        <v>25.96</v>
      </c>
      <c r="K20" s="226">
        <v>25.96</v>
      </c>
      <c r="L20" s="133"/>
    </row>
    <row r="21" spans="1:12" x14ac:dyDescent="0.35">
      <c r="A21" s="222" t="s">
        <v>135</v>
      </c>
      <c r="B21" s="225" t="s">
        <v>124</v>
      </c>
      <c r="C21" s="225" t="s">
        <v>130</v>
      </c>
      <c r="D21" s="226">
        <v>72736</v>
      </c>
      <c r="E21" s="226">
        <v>54290</v>
      </c>
      <c r="F21" s="226">
        <v>44593</v>
      </c>
      <c r="G21" s="226">
        <v>27628</v>
      </c>
      <c r="H21" s="226">
        <v>22645</v>
      </c>
      <c r="I21" s="226">
        <v>29.159999999999997</v>
      </c>
      <c r="J21" s="226">
        <v>18.369999999999997</v>
      </c>
      <c r="K21" s="226">
        <v>18.369999999999997</v>
      </c>
      <c r="L21" s="133"/>
    </row>
    <row r="22" spans="1:12" x14ac:dyDescent="0.35">
      <c r="A22" s="222" t="s">
        <v>136</v>
      </c>
      <c r="B22" s="225" t="s">
        <v>126</v>
      </c>
      <c r="C22" s="225" t="s">
        <v>130</v>
      </c>
      <c r="D22" s="226">
        <v>357</v>
      </c>
      <c r="E22" s="226">
        <v>256</v>
      </c>
      <c r="F22" s="226">
        <v>221</v>
      </c>
      <c r="G22" s="226">
        <v>148</v>
      </c>
      <c r="H22" s="226">
        <v>116</v>
      </c>
      <c r="I22" s="226">
        <v>0</v>
      </c>
      <c r="J22" s="226">
        <v>0</v>
      </c>
      <c r="K22" s="226">
        <v>0</v>
      </c>
      <c r="L22" s="133"/>
    </row>
    <row r="23" spans="1:12" x14ac:dyDescent="0.35">
      <c r="A23" s="222" t="s">
        <v>137</v>
      </c>
      <c r="B23" s="225" t="s">
        <v>128</v>
      </c>
      <c r="C23" s="225" t="s">
        <v>130</v>
      </c>
      <c r="D23" s="226">
        <v>1931</v>
      </c>
      <c r="E23" s="226">
        <v>1441</v>
      </c>
      <c r="F23" s="226">
        <v>1884</v>
      </c>
      <c r="G23" s="226">
        <v>734</v>
      </c>
      <c r="H23" s="226">
        <v>601</v>
      </c>
      <c r="I23" s="226">
        <v>1.07</v>
      </c>
      <c r="J23" s="226">
        <v>1.07</v>
      </c>
      <c r="K23" s="226">
        <v>1.07</v>
      </c>
      <c r="L23" s="133"/>
    </row>
    <row r="24" spans="1:12" x14ac:dyDescent="0.35">
      <c r="A24" s="222" t="s">
        <v>138</v>
      </c>
      <c r="B24" s="227" t="s">
        <v>11</v>
      </c>
      <c r="C24" s="227" t="s">
        <v>33</v>
      </c>
      <c r="D24" s="228">
        <v>40408</v>
      </c>
      <c r="E24" s="228">
        <v>30160</v>
      </c>
      <c r="F24" s="228">
        <v>24773</v>
      </c>
      <c r="G24" s="228">
        <v>15349</v>
      </c>
      <c r="H24" s="228">
        <v>12580</v>
      </c>
      <c r="I24" s="228">
        <v>19.119999999999997</v>
      </c>
      <c r="J24" s="228">
        <v>8.61</v>
      </c>
      <c r="K24" s="228">
        <v>8.61</v>
      </c>
      <c r="L24" s="133"/>
    </row>
    <row r="25" spans="1:12" x14ac:dyDescent="0.35">
      <c r="A25" s="222" t="s">
        <v>139</v>
      </c>
      <c r="B25" s="227" t="s">
        <v>15</v>
      </c>
      <c r="C25" s="227" t="s">
        <v>33</v>
      </c>
      <c r="D25" s="228">
        <v>47829</v>
      </c>
      <c r="E25" s="228">
        <v>35699</v>
      </c>
      <c r="F25" s="228">
        <v>29323</v>
      </c>
      <c r="G25" s="228">
        <v>18168</v>
      </c>
      <c r="H25" s="228">
        <v>14891</v>
      </c>
      <c r="I25" s="228">
        <v>23.839999999999996</v>
      </c>
      <c r="J25" s="228">
        <v>8.61</v>
      </c>
      <c r="K25" s="228">
        <v>8.61</v>
      </c>
      <c r="L25" s="133"/>
    </row>
    <row r="26" spans="1:12" x14ac:dyDescent="0.35">
      <c r="A26" s="222" t="s">
        <v>140</v>
      </c>
      <c r="B26" s="227" t="s">
        <v>20</v>
      </c>
      <c r="C26" s="227" t="s">
        <v>33</v>
      </c>
      <c r="D26" s="228">
        <v>67047</v>
      </c>
      <c r="E26" s="228">
        <v>50043</v>
      </c>
      <c r="F26" s="228">
        <v>41105</v>
      </c>
      <c r="G26" s="228">
        <v>25468</v>
      </c>
      <c r="H26" s="228">
        <v>20875</v>
      </c>
      <c r="I26" s="228">
        <v>36.049999999999997</v>
      </c>
      <c r="J26" s="228">
        <v>20.82</v>
      </c>
      <c r="K26" s="228">
        <v>20.82</v>
      </c>
      <c r="L26" s="133"/>
    </row>
    <row r="27" spans="1:12" x14ac:dyDescent="0.35">
      <c r="A27" s="222" t="s">
        <v>141</v>
      </c>
      <c r="B27" s="227" t="s">
        <v>120</v>
      </c>
      <c r="C27" s="227" t="s">
        <v>33</v>
      </c>
      <c r="D27" s="228">
        <v>77388</v>
      </c>
      <c r="E27" s="228">
        <v>57761</v>
      </c>
      <c r="F27" s="228">
        <v>47445</v>
      </c>
      <c r="G27" s="228">
        <v>29396</v>
      </c>
      <c r="H27" s="228">
        <v>24094</v>
      </c>
      <c r="I27" s="228">
        <v>36.049999999999997</v>
      </c>
      <c r="J27" s="228">
        <v>22.72</v>
      </c>
      <c r="K27" s="228">
        <v>22.72</v>
      </c>
      <c r="L27" s="133"/>
    </row>
    <row r="28" spans="1:12" x14ac:dyDescent="0.35">
      <c r="A28" s="222" t="s">
        <v>142</v>
      </c>
      <c r="B28" s="227" t="s">
        <v>122</v>
      </c>
      <c r="C28" s="227" t="s">
        <v>33</v>
      </c>
      <c r="D28" s="228">
        <v>91663</v>
      </c>
      <c r="E28" s="228">
        <v>68417</v>
      </c>
      <c r="F28" s="228">
        <v>56197</v>
      </c>
      <c r="G28" s="228">
        <v>34818</v>
      </c>
      <c r="H28" s="228">
        <v>28539</v>
      </c>
      <c r="I28" s="228">
        <v>41.19</v>
      </c>
      <c r="J28" s="228">
        <v>25.96</v>
      </c>
      <c r="K28" s="228">
        <v>25.96</v>
      </c>
      <c r="L28" s="133"/>
    </row>
    <row r="29" spans="1:12" x14ac:dyDescent="0.35">
      <c r="A29" s="222" t="s">
        <v>143</v>
      </c>
      <c r="B29" s="227" t="s">
        <v>124</v>
      </c>
      <c r="C29" s="227" t="s">
        <v>33</v>
      </c>
      <c r="D29" s="228">
        <v>72736</v>
      </c>
      <c r="E29" s="228">
        <v>54290</v>
      </c>
      <c r="F29" s="228">
        <v>44593</v>
      </c>
      <c r="G29" s="228">
        <v>27628</v>
      </c>
      <c r="H29" s="228">
        <v>22645</v>
      </c>
      <c r="I29" s="228">
        <v>29.159999999999997</v>
      </c>
      <c r="J29" s="228">
        <v>18.369999999999997</v>
      </c>
      <c r="K29" s="228">
        <v>18.369999999999997</v>
      </c>
      <c r="L29" s="133"/>
    </row>
    <row r="30" spans="1:12" x14ac:dyDescent="0.35">
      <c r="A30" s="222" t="s">
        <v>144</v>
      </c>
      <c r="B30" s="227" t="s">
        <v>126</v>
      </c>
      <c r="C30" s="227" t="s">
        <v>33</v>
      </c>
      <c r="D30" s="228">
        <v>357</v>
      </c>
      <c r="E30" s="228">
        <v>256</v>
      </c>
      <c r="F30" s="228">
        <v>221</v>
      </c>
      <c r="G30" s="228">
        <v>148</v>
      </c>
      <c r="H30" s="228">
        <v>116</v>
      </c>
      <c r="I30" s="228">
        <v>0</v>
      </c>
      <c r="J30" s="228">
        <v>0</v>
      </c>
      <c r="K30" s="228">
        <v>0</v>
      </c>
      <c r="L30" s="133"/>
    </row>
    <row r="31" spans="1:12" x14ac:dyDescent="0.35">
      <c r="A31" s="222" t="s">
        <v>145</v>
      </c>
      <c r="B31" s="227" t="s">
        <v>128</v>
      </c>
      <c r="C31" s="227" t="s">
        <v>33</v>
      </c>
      <c r="D31" s="228">
        <v>1931</v>
      </c>
      <c r="E31" s="228">
        <v>1441</v>
      </c>
      <c r="F31" s="228">
        <v>1884</v>
      </c>
      <c r="G31" s="228">
        <v>734</v>
      </c>
      <c r="H31" s="228">
        <v>601</v>
      </c>
      <c r="I31" s="228">
        <v>1.07</v>
      </c>
      <c r="J31" s="228">
        <v>1.07</v>
      </c>
      <c r="K31" s="228">
        <v>1.07</v>
      </c>
      <c r="L31" s="133"/>
    </row>
    <row r="32" spans="1:12" x14ac:dyDescent="0.35">
      <c r="A32" s="222" t="s">
        <v>146</v>
      </c>
      <c r="B32" s="234" t="s">
        <v>11</v>
      </c>
      <c r="C32" s="234" t="s">
        <v>30</v>
      </c>
      <c r="D32" s="235">
        <v>33469</v>
      </c>
      <c r="E32" s="235">
        <v>23956</v>
      </c>
      <c r="F32" s="235">
        <v>19601</v>
      </c>
      <c r="G32" s="235">
        <v>13407</v>
      </c>
      <c r="H32" s="235">
        <v>10812</v>
      </c>
      <c r="I32" s="235">
        <v>15.8</v>
      </c>
      <c r="J32" s="235">
        <v>7.59</v>
      </c>
      <c r="K32" s="235"/>
      <c r="L32" s="133"/>
    </row>
    <row r="33" spans="1:12" x14ac:dyDescent="0.35">
      <c r="A33" s="222" t="s">
        <v>147</v>
      </c>
      <c r="B33" s="234" t="s">
        <v>15</v>
      </c>
      <c r="C33" s="234" t="s">
        <v>30</v>
      </c>
      <c r="D33" s="235">
        <v>39935</v>
      </c>
      <c r="E33" s="235">
        <v>28585</v>
      </c>
      <c r="F33" s="235">
        <v>23388</v>
      </c>
      <c r="G33" s="235">
        <v>15999</v>
      </c>
      <c r="H33" s="235">
        <v>12902</v>
      </c>
      <c r="I33" s="235">
        <v>18.900000000000002</v>
      </c>
      <c r="J33" s="235"/>
      <c r="K33" s="235"/>
      <c r="L33" s="133"/>
    </row>
    <row r="34" spans="1:12" x14ac:dyDescent="0.35">
      <c r="A34" s="222" t="s">
        <v>148</v>
      </c>
      <c r="B34" s="234" t="s">
        <v>20</v>
      </c>
      <c r="C34" s="234" t="s">
        <v>30</v>
      </c>
      <c r="D34" s="235">
        <v>52772</v>
      </c>
      <c r="E34" s="235">
        <v>37774</v>
      </c>
      <c r="F34" s="235">
        <v>30905</v>
      </c>
      <c r="G34" s="235">
        <v>21142</v>
      </c>
      <c r="H34" s="235">
        <v>17049</v>
      </c>
      <c r="I34" s="235">
        <v>25.080000000000002</v>
      </c>
      <c r="J34" s="235">
        <v>14.92</v>
      </c>
      <c r="K34" s="235"/>
      <c r="L34" s="133"/>
    </row>
    <row r="35" spans="1:12" x14ac:dyDescent="0.35">
      <c r="A35" s="222" t="s">
        <v>149</v>
      </c>
      <c r="B35" s="234" t="s">
        <v>25</v>
      </c>
      <c r="C35" s="234" t="s">
        <v>30</v>
      </c>
      <c r="D35" s="235">
        <v>58127</v>
      </c>
      <c r="E35" s="235">
        <v>41607</v>
      </c>
      <c r="F35" s="235">
        <v>34042</v>
      </c>
      <c r="G35" s="235">
        <v>23287</v>
      </c>
      <c r="H35" s="235">
        <v>18778</v>
      </c>
      <c r="I35" s="235">
        <v>25.08</v>
      </c>
      <c r="J35" s="235">
        <v>14.92</v>
      </c>
      <c r="K35" s="235"/>
      <c r="L35" s="133"/>
    </row>
    <row r="36" spans="1:12" x14ac:dyDescent="0.35">
      <c r="A36" s="222" t="s">
        <v>150</v>
      </c>
      <c r="B36" s="234" t="s">
        <v>32</v>
      </c>
      <c r="C36" s="234" t="s">
        <v>30</v>
      </c>
      <c r="D36" s="235">
        <v>66964</v>
      </c>
      <c r="E36" s="235">
        <v>47932</v>
      </c>
      <c r="F36" s="235">
        <v>39217</v>
      </c>
      <c r="G36" s="235">
        <v>26827</v>
      </c>
      <c r="H36" s="235">
        <v>21635</v>
      </c>
      <c r="I36" s="235">
        <v>28.01</v>
      </c>
      <c r="J36" s="235">
        <v>16.7</v>
      </c>
      <c r="K36" s="235"/>
      <c r="L36" s="133"/>
    </row>
    <row r="37" spans="1:12" x14ac:dyDescent="0.35">
      <c r="A37" s="222" t="s">
        <v>151</v>
      </c>
      <c r="B37" s="234" t="s">
        <v>126</v>
      </c>
      <c r="C37" s="234" t="s">
        <v>30</v>
      </c>
      <c r="D37" s="235">
        <v>357</v>
      </c>
      <c r="E37" s="235">
        <v>256</v>
      </c>
      <c r="F37" s="235">
        <v>221</v>
      </c>
      <c r="G37" s="235">
        <v>148</v>
      </c>
      <c r="H37" s="235">
        <v>116</v>
      </c>
      <c r="I37" s="235">
        <v>0</v>
      </c>
      <c r="J37" s="235">
        <v>0</v>
      </c>
      <c r="K37" s="235"/>
      <c r="L37" s="133"/>
    </row>
    <row r="38" spans="1:12" x14ac:dyDescent="0.35">
      <c r="A38" s="222" t="s">
        <v>152</v>
      </c>
      <c r="B38" s="234" t="s">
        <v>128</v>
      </c>
      <c r="C38" s="234" t="s">
        <v>30</v>
      </c>
      <c r="D38" s="235">
        <v>1971</v>
      </c>
      <c r="E38" s="235">
        <v>1410</v>
      </c>
      <c r="F38" s="235">
        <v>1154</v>
      </c>
      <c r="G38" s="235">
        <v>789</v>
      </c>
      <c r="H38" s="235">
        <v>637</v>
      </c>
      <c r="I38" s="235">
        <v>1.04</v>
      </c>
      <c r="J38" s="235">
        <v>1.04</v>
      </c>
      <c r="K38" s="235"/>
      <c r="L38" s="133"/>
    </row>
    <row r="39" spans="1:12" x14ac:dyDescent="0.35">
      <c r="A39" s="222" t="s">
        <v>153</v>
      </c>
      <c r="B39" s="239" t="s">
        <v>11</v>
      </c>
      <c r="C39" s="240" t="s">
        <v>26</v>
      </c>
      <c r="D39" s="241">
        <v>28800</v>
      </c>
      <c r="E39" s="241">
        <v>20612</v>
      </c>
      <c r="F39" s="241">
        <v>16866</v>
      </c>
      <c r="G39" s="241">
        <v>11536</v>
      </c>
      <c r="H39" s="241">
        <v>9303</v>
      </c>
      <c r="I39" s="241">
        <v>13.62</v>
      </c>
      <c r="J39" s="241">
        <v>6.55</v>
      </c>
      <c r="K39" s="241"/>
    </row>
    <row r="40" spans="1:12" x14ac:dyDescent="0.35">
      <c r="A40" s="222" t="s">
        <v>154</v>
      </c>
      <c r="B40" s="239" t="s">
        <v>15</v>
      </c>
      <c r="C40" s="240" t="s">
        <v>26</v>
      </c>
      <c r="D40" s="241">
        <v>34364</v>
      </c>
      <c r="E40" s="241">
        <v>24595</v>
      </c>
      <c r="F40" s="241">
        <v>20125</v>
      </c>
      <c r="G40" s="241">
        <v>13766</v>
      </c>
      <c r="H40" s="241">
        <v>11101</v>
      </c>
      <c r="I40" s="241">
        <v>16.29</v>
      </c>
      <c r="J40" s="241"/>
      <c r="K40" s="241"/>
    </row>
    <row r="41" spans="1:12" x14ac:dyDescent="0.35">
      <c r="A41" s="222" t="s">
        <v>155</v>
      </c>
      <c r="B41" s="239" t="s">
        <v>20</v>
      </c>
      <c r="C41" s="240" t="s">
        <v>26</v>
      </c>
      <c r="D41" s="241">
        <v>45410</v>
      </c>
      <c r="E41" s="241">
        <v>32502</v>
      </c>
      <c r="F41" s="241">
        <v>26593</v>
      </c>
      <c r="G41" s="241">
        <v>18191</v>
      </c>
      <c r="H41" s="241">
        <v>14669</v>
      </c>
      <c r="I41" s="241">
        <v>21.61</v>
      </c>
      <c r="J41" s="241"/>
      <c r="K41" s="241"/>
    </row>
    <row r="42" spans="1:12" x14ac:dyDescent="0.35">
      <c r="A42" s="222" t="s">
        <v>156</v>
      </c>
      <c r="B42" s="239" t="s">
        <v>25</v>
      </c>
      <c r="C42" s="240" t="s">
        <v>26</v>
      </c>
      <c r="D42" s="241">
        <v>50018</v>
      </c>
      <c r="E42" s="241">
        <v>35800</v>
      </c>
      <c r="F42" s="241">
        <v>29292</v>
      </c>
      <c r="G42" s="241">
        <v>20037</v>
      </c>
      <c r="H42" s="241">
        <v>16157</v>
      </c>
      <c r="I42" s="241">
        <v>21.61</v>
      </c>
      <c r="J42" s="241">
        <v>12.86</v>
      </c>
      <c r="K42" s="241"/>
    </row>
    <row r="43" spans="1:12" x14ac:dyDescent="0.35">
      <c r="A43" s="222" t="s">
        <v>157</v>
      </c>
      <c r="B43" s="239" t="s">
        <v>32</v>
      </c>
      <c r="C43" s="240" t="s">
        <v>26</v>
      </c>
      <c r="D43" s="241">
        <v>57622</v>
      </c>
      <c r="E43" s="241">
        <v>41243</v>
      </c>
      <c r="F43" s="241">
        <v>33745</v>
      </c>
      <c r="G43" s="241">
        <v>23083</v>
      </c>
      <c r="H43" s="241">
        <v>18615</v>
      </c>
      <c r="I43" s="241">
        <v>24.13</v>
      </c>
      <c r="J43" s="241">
        <v>14.39</v>
      </c>
      <c r="K43" s="241"/>
    </row>
    <row r="44" spans="1:12" x14ac:dyDescent="0.35">
      <c r="A44" s="222" t="s">
        <v>158</v>
      </c>
      <c r="B44" s="239" t="s">
        <v>126</v>
      </c>
      <c r="C44" s="240" t="s">
        <v>26</v>
      </c>
      <c r="D44" s="241">
        <v>307</v>
      </c>
      <c r="E44" s="241">
        <v>220</v>
      </c>
      <c r="F44" s="241">
        <v>190</v>
      </c>
      <c r="G44" s="241">
        <v>127</v>
      </c>
      <c r="H44" s="241">
        <v>100</v>
      </c>
      <c r="I44" s="241">
        <v>0</v>
      </c>
      <c r="J44" s="241">
        <v>0</v>
      </c>
      <c r="K44" s="241"/>
    </row>
    <row r="45" spans="1:12" x14ac:dyDescent="0.35">
      <c r="A45" s="222" t="s">
        <v>159</v>
      </c>
      <c r="B45" s="239" t="s">
        <v>128</v>
      </c>
      <c r="C45" s="240" t="s">
        <v>26</v>
      </c>
      <c r="D45" s="241">
        <v>1971</v>
      </c>
      <c r="E45" s="241">
        <v>1410</v>
      </c>
      <c r="F45" s="241">
        <v>1154</v>
      </c>
      <c r="G45" s="241">
        <v>789</v>
      </c>
      <c r="H45" s="241">
        <v>637</v>
      </c>
      <c r="I45" s="241">
        <v>1.04</v>
      </c>
      <c r="J45" s="241">
        <v>1.04</v>
      </c>
      <c r="K45" s="241"/>
    </row>
    <row r="46" spans="1:12" x14ac:dyDescent="0.35">
      <c r="A46" s="222" t="s">
        <v>160</v>
      </c>
      <c r="B46" s="223" t="s">
        <v>11</v>
      </c>
      <c r="C46" s="223" t="s">
        <v>22</v>
      </c>
      <c r="D46" s="242">
        <v>29678</v>
      </c>
      <c r="E46" s="242">
        <v>21239</v>
      </c>
      <c r="F46" s="242">
        <v>17380</v>
      </c>
      <c r="G46" s="242">
        <v>11888</v>
      </c>
      <c r="H46" s="242">
        <v>9587</v>
      </c>
      <c r="I46" s="242">
        <v>13.62</v>
      </c>
      <c r="J46" s="242">
        <v>6.55</v>
      </c>
      <c r="K46" s="242"/>
    </row>
    <row r="47" spans="1:12" x14ac:dyDescent="0.35">
      <c r="A47" s="222" t="s">
        <v>161</v>
      </c>
      <c r="B47" s="223" t="s">
        <v>15</v>
      </c>
      <c r="C47" s="223" t="s">
        <v>22</v>
      </c>
      <c r="D47" s="242">
        <v>35242</v>
      </c>
      <c r="E47" s="242">
        <v>25222</v>
      </c>
      <c r="F47" s="242">
        <v>20639</v>
      </c>
      <c r="G47" s="242">
        <v>14118</v>
      </c>
      <c r="H47" s="242">
        <v>11385</v>
      </c>
      <c r="I47" s="242">
        <v>16.29</v>
      </c>
      <c r="J47" s="242"/>
      <c r="K47" s="242"/>
    </row>
    <row r="48" spans="1:12" x14ac:dyDescent="0.35">
      <c r="A48" s="222" t="s">
        <v>162</v>
      </c>
      <c r="B48" s="223" t="s">
        <v>20</v>
      </c>
      <c r="C48" s="223" t="s">
        <v>22</v>
      </c>
      <c r="D48" s="242">
        <v>46288</v>
      </c>
      <c r="E48" s="242">
        <v>33129</v>
      </c>
      <c r="F48" s="242">
        <v>27107</v>
      </c>
      <c r="G48" s="242">
        <v>18543</v>
      </c>
      <c r="H48" s="242">
        <v>14953</v>
      </c>
      <c r="I48" s="242">
        <v>21.61</v>
      </c>
      <c r="J48" s="242"/>
      <c r="K48" s="242"/>
    </row>
    <row r="49" spans="1:12" x14ac:dyDescent="0.35">
      <c r="A49" s="222" t="s">
        <v>163</v>
      </c>
      <c r="B49" s="223" t="s">
        <v>25</v>
      </c>
      <c r="C49" s="223" t="s">
        <v>22</v>
      </c>
      <c r="D49" s="242">
        <v>50896</v>
      </c>
      <c r="E49" s="242">
        <v>36427</v>
      </c>
      <c r="F49" s="242">
        <v>29806</v>
      </c>
      <c r="G49" s="242">
        <v>20389</v>
      </c>
      <c r="H49" s="242">
        <v>16441</v>
      </c>
      <c r="I49" s="242">
        <v>21.61</v>
      </c>
      <c r="J49" s="242">
        <v>12.86</v>
      </c>
      <c r="K49" s="242"/>
    </row>
    <row r="50" spans="1:12" x14ac:dyDescent="0.35">
      <c r="A50" s="222" t="s">
        <v>164</v>
      </c>
      <c r="B50" s="223" t="s">
        <v>32</v>
      </c>
      <c r="C50" s="223" t="s">
        <v>22</v>
      </c>
      <c r="D50" s="242">
        <v>58500</v>
      </c>
      <c r="E50" s="242">
        <v>41870</v>
      </c>
      <c r="F50" s="242">
        <v>34259</v>
      </c>
      <c r="G50" s="242">
        <v>23435</v>
      </c>
      <c r="H50" s="242">
        <v>18899</v>
      </c>
      <c r="I50" s="242">
        <v>24.13</v>
      </c>
      <c r="J50" s="242">
        <v>14.39</v>
      </c>
      <c r="K50" s="242"/>
    </row>
    <row r="51" spans="1:12" x14ac:dyDescent="0.35">
      <c r="A51" s="222" t="s">
        <v>165</v>
      </c>
      <c r="B51" s="223" t="s">
        <v>126</v>
      </c>
      <c r="C51" s="223" t="s">
        <v>22</v>
      </c>
      <c r="D51" s="242">
        <v>307</v>
      </c>
      <c r="E51" s="242">
        <v>220</v>
      </c>
      <c r="F51" s="242">
        <v>190</v>
      </c>
      <c r="G51" s="242">
        <v>127</v>
      </c>
      <c r="H51" s="242">
        <v>100</v>
      </c>
      <c r="I51" s="242">
        <v>0</v>
      </c>
      <c r="J51" s="242">
        <v>0</v>
      </c>
      <c r="K51" s="242"/>
    </row>
    <row r="52" spans="1:12" x14ac:dyDescent="0.35">
      <c r="A52" s="222" t="s">
        <v>166</v>
      </c>
      <c r="B52" s="223" t="s">
        <v>128</v>
      </c>
      <c r="C52" s="223" t="s">
        <v>22</v>
      </c>
      <c r="D52" s="242">
        <v>1971</v>
      </c>
      <c r="E52" s="242">
        <v>1410</v>
      </c>
      <c r="F52" s="242">
        <v>1154</v>
      </c>
      <c r="G52" s="242">
        <v>789</v>
      </c>
      <c r="H52" s="242">
        <v>637</v>
      </c>
      <c r="I52" s="242">
        <v>1.04</v>
      </c>
      <c r="J52" s="242">
        <v>1.04</v>
      </c>
      <c r="K52" s="242"/>
    </row>
    <row r="53" spans="1:12" x14ac:dyDescent="0.35">
      <c r="A53" s="222" t="s">
        <v>167</v>
      </c>
      <c r="B53" s="234" t="s">
        <v>11</v>
      </c>
      <c r="C53" s="234" t="s">
        <v>17</v>
      </c>
      <c r="D53" s="235">
        <v>27102</v>
      </c>
      <c r="E53" s="235">
        <v>19396</v>
      </c>
      <c r="F53" s="235">
        <v>15871</v>
      </c>
      <c r="G53" s="235">
        <v>10856</v>
      </c>
      <c r="H53" s="235">
        <v>8755</v>
      </c>
      <c r="I53" s="235">
        <v>12.45</v>
      </c>
      <c r="J53" s="235">
        <v>5.98</v>
      </c>
      <c r="K53" s="235"/>
    </row>
    <row r="54" spans="1:12" x14ac:dyDescent="0.35">
      <c r="A54" s="222" t="s">
        <v>168</v>
      </c>
      <c r="B54" s="234" t="s">
        <v>15</v>
      </c>
      <c r="C54" s="234" t="s">
        <v>17</v>
      </c>
      <c r="D54" s="235">
        <f>28200+5081</f>
        <v>33281</v>
      </c>
      <c r="E54" s="235">
        <f>E53+3637</f>
        <v>23033</v>
      </c>
      <c r="F54" s="235">
        <f>F53+2976</f>
        <v>18847</v>
      </c>
      <c r="G54" s="235">
        <f>G53+2036</f>
        <v>12892</v>
      </c>
      <c r="H54" s="235">
        <f>H53+1642</f>
        <v>10397</v>
      </c>
      <c r="I54" s="235">
        <f>I53+2.44</f>
        <v>14.889999999999999</v>
      </c>
      <c r="J54" s="235"/>
      <c r="K54" s="235"/>
    </row>
    <row r="55" spans="1:12" x14ac:dyDescent="0.35">
      <c r="A55" s="222" t="s">
        <v>169</v>
      </c>
      <c r="B55" s="234" t="s">
        <v>20</v>
      </c>
      <c r="C55" s="234" t="s">
        <v>17</v>
      </c>
      <c r="D55" s="235">
        <f>D54+772+5081</f>
        <v>39134</v>
      </c>
      <c r="E55" s="235">
        <f>E54+3088+4132</f>
        <v>30253</v>
      </c>
      <c r="F55" s="235">
        <f>F54+2527+3380</f>
        <v>24754</v>
      </c>
      <c r="G55" s="235">
        <f>G54+1729+2312</f>
        <v>16933</v>
      </c>
      <c r="H55" s="235">
        <f>H54+1394+1864</f>
        <v>13655</v>
      </c>
      <c r="I55" s="235">
        <f>I54+2.08+2.78</f>
        <v>19.75</v>
      </c>
      <c r="J55" s="235"/>
      <c r="K55" s="235"/>
    </row>
    <row r="56" spans="1:12" x14ac:dyDescent="0.35">
      <c r="A56" s="222" t="s">
        <v>170</v>
      </c>
      <c r="B56" s="234" t="s">
        <v>171</v>
      </c>
      <c r="C56" s="234" t="s">
        <v>17</v>
      </c>
      <c r="D56" s="235">
        <v>46478</v>
      </c>
      <c r="E56" s="235">
        <v>33265</v>
      </c>
      <c r="F56" s="235">
        <v>27219</v>
      </c>
      <c r="G56" s="235">
        <v>18619</v>
      </c>
      <c r="H56" s="235">
        <v>15014</v>
      </c>
      <c r="I56" s="235">
        <v>19.75</v>
      </c>
      <c r="J56" s="235">
        <v>11.74</v>
      </c>
      <c r="K56" s="235"/>
    </row>
    <row r="57" spans="1:12" x14ac:dyDescent="0.35">
      <c r="A57" s="222" t="s">
        <v>172</v>
      </c>
      <c r="B57" s="234" t="s">
        <v>173</v>
      </c>
      <c r="C57" s="234" t="s">
        <v>17</v>
      </c>
      <c r="D57" s="235">
        <v>53422</v>
      </c>
      <c r="E57" s="235">
        <v>38235</v>
      </c>
      <c r="F57" s="235">
        <v>31285</v>
      </c>
      <c r="G57" s="235">
        <v>21400</v>
      </c>
      <c r="H57" s="235">
        <v>17258</v>
      </c>
      <c r="I57" s="235">
        <v>22.05</v>
      </c>
      <c r="J57" s="235">
        <v>13.14</v>
      </c>
      <c r="K57" s="235"/>
      <c r="L57" s="125"/>
    </row>
    <row r="58" spans="1:12" x14ac:dyDescent="0.35">
      <c r="A58" s="222" t="s">
        <v>174</v>
      </c>
      <c r="B58" s="234" t="s">
        <v>126</v>
      </c>
      <c r="C58" s="234" t="s">
        <v>17</v>
      </c>
      <c r="D58" s="235">
        <v>281</v>
      </c>
      <c r="E58" s="235">
        <v>201</v>
      </c>
      <c r="F58" s="235">
        <v>174</v>
      </c>
      <c r="G58" s="235">
        <v>116</v>
      </c>
      <c r="H58" s="235">
        <v>91</v>
      </c>
      <c r="I58" s="235">
        <v>0</v>
      </c>
      <c r="J58" s="235">
        <v>0</v>
      </c>
      <c r="K58" s="235"/>
    </row>
    <row r="59" spans="1:12" x14ac:dyDescent="0.35">
      <c r="A59" s="222" t="s">
        <v>175</v>
      </c>
      <c r="B59" s="234" t="s">
        <v>128</v>
      </c>
      <c r="C59" s="234" t="s">
        <v>17</v>
      </c>
      <c r="D59" s="235">
        <v>1971</v>
      </c>
      <c r="E59" s="235">
        <v>1410</v>
      </c>
      <c r="F59" s="235">
        <v>1154</v>
      </c>
      <c r="G59" s="235">
        <v>789</v>
      </c>
      <c r="H59" s="235">
        <v>637</v>
      </c>
      <c r="I59" s="235">
        <v>1.04</v>
      </c>
      <c r="J59" s="235">
        <v>1.04</v>
      </c>
      <c r="K59" s="235"/>
    </row>
    <row r="60" spans="1:12" x14ac:dyDescent="0.35">
      <c r="A60" s="222" t="s">
        <v>176</v>
      </c>
      <c r="B60" s="225" t="s">
        <v>11</v>
      </c>
      <c r="C60" s="225" t="s">
        <v>13</v>
      </c>
      <c r="D60" s="226">
        <v>25253</v>
      </c>
      <c r="E60" s="226">
        <v>18073</v>
      </c>
      <c r="F60" s="226">
        <v>14787</v>
      </c>
      <c r="G60" s="226">
        <v>10114</v>
      </c>
      <c r="H60" s="226">
        <v>8156</v>
      </c>
      <c r="I60" s="226">
        <v>11.11</v>
      </c>
      <c r="J60" s="226"/>
      <c r="K60" s="226"/>
    </row>
    <row r="61" spans="1:12" x14ac:dyDescent="0.35">
      <c r="A61" s="222" t="s">
        <v>177</v>
      </c>
      <c r="B61" s="225" t="s">
        <v>15</v>
      </c>
      <c r="C61" s="225" t="s">
        <v>13</v>
      </c>
      <c r="D61" s="226">
        <f>D60+4954</f>
        <v>30207</v>
      </c>
      <c r="E61" s="226">
        <f>E60+3546</f>
        <v>21619</v>
      </c>
      <c r="F61" s="226">
        <f>F60+2901</f>
        <v>17688</v>
      </c>
      <c r="G61" s="226">
        <f>G60+1985</f>
        <v>12099</v>
      </c>
      <c r="H61" s="226">
        <f>H60+1600</f>
        <v>9756</v>
      </c>
      <c r="I61" s="226">
        <f>I60+2.38</f>
        <v>13.489999999999998</v>
      </c>
      <c r="J61" s="226"/>
      <c r="K61" s="226"/>
    </row>
    <row r="62" spans="1:12" x14ac:dyDescent="0.35">
      <c r="A62" s="222" t="s">
        <v>178</v>
      </c>
      <c r="B62" s="225" t="s">
        <v>20</v>
      </c>
      <c r="C62" s="225" t="s">
        <v>13</v>
      </c>
      <c r="D62" s="226">
        <f>D61+4207+5627</f>
        <v>40041</v>
      </c>
      <c r="E62" s="226">
        <f>E61+3011+4028</f>
        <v>28658</v>
      </c>
      <c r="F62" s="226">
        <f>F61+2464+3295</f>
        <v>23447</v>
      </c>
      <c r="G62" s="226">
        <f>G61+1686+2254</f>
        <v>16039</v>
      </c>
      <c r="H62" s="226">
        <f>H61+1359+1818</f>
        <v>12933</v>
      </c>
      <c r="I62" s="226">
        <f>I61+2.03+2.71</f>
        <v>18.229999999999997</v>
      </c>
      <c r="J62" s="226"/>
      <c r="K62" s="226"/>
    </row>
    <row r="63" spans="1:12" x14ac:dyDescent="0.35">
      <c r="A63" s="222" t="s">
        <v>179</v>
      </c>
      <c r="B63" s="225" t="s">
        <v>171</v>
      </c>
      <c r="C63" s="225" t="s">
        <v>13</v>
      </c>
      <c r="D63" s="226">
        <v>44144</v>
      </c>
      <c r="E63" s="226">
        <v>31595</v>
      </c>
      <c r="F63" s="226">
        <v>25850</v>
      </c>
      <c r="G63" s="226">
        <v>17683</v>
      </c>
      <c r="H63" s="226">
        <v>14258</v>
      </c>
      <c r="I63" s="226">
        <f>I62</f>
        <v>18.229999999999997</v>
      </c>
      <c r="J63" s="226">
        <v>11.44</v>
      </c>
      <c r="K63" s="226"/>
    </row>
    <row r="64" spans="1:12" x14ac:dyDescent="0.35">
      <c r="A64" s="222" t="s">
        <v>180</v>
      </c>
      <c r="B64" s="225" t="s">
        <v>173</v>
      </c>
      <c r="C64" s="225" t="s">
        <v>13</v>
      </c>
      <c r="D64" s="226">
        <v>50913</v>
      </c>
      <c r="E64" s="226">
        <v>36440</v>
      </c>
      <c r="F64" s="226">
        <v>29814</v>
      </c>
      <c r="G64" s="226">
        <v>20394</v>
      </c>
      <c r="H64" s="226">
        <v>16445</v>
      </c>
      <c r="I64" s="226">
        <v>20.47</v>
      </c>
      <c r="J64" s="226">
        <v>12.81</v>
      </c>
      <c r="K64" s="226"/>
    </row>
    <row r="65" spans="1:11" x14ac:dyDescent="0.35">
      <c r="A65" s="222" t="s">
        <v>181</v>
      </c>
      <c r="B65" s="225" t="s">
        <v>126</v>
      </c>
      <c r="C65" s="225" t="s">
        <v>13</v>
      </c>
      <c r="D65" s="226">
        <v>273</v>
      </c>
      <c r="E65" s="226">
        <v>196</v>
      </c>
      <c r="F65" s="226">
        <v>169</v>
      </c>
      <c r="G65" s="226">
        <v>113</v>
      </c>
      <c r="H65" s="226">
        <v>89</v>
      </c>
      <c r="I65" s="226">
        <v>0</v>
      </c>
      <c r="J65" s="226">
        <v>0</v>
      </c>
      <c r="K65" s="226"/>
    </row>
    <row r="66" spans="1:11" x14ac:dyDescent="0.35">
      <c r="A66" s="222" t="s">
        <v>182</v>
      </c>
      <c r="B66" s="225" t="s">
        <v>128</v>
      </c>
      <c r="C66" s="225" t="s">
        <v>13</v>
      </c>
      <c r="D66" s="226">
        <v>1971</v>
      </c>
      <c r="E66" s="226">
        <v>1410</v>
      </c>
      <c r="F66" s="226">
        <v>1154</v>
      </c>
      <c r="G66" s="226">
        <v>789</v>
      </c>
      <c r="H66" s="226">
        <v>637</v>
      </c>
      <c r="I66" s="226">
        <v>1.04</v>
      </c>
      <c r="J66" s="226">
        <v>1.04</v>
      </c>
      <c r="K66" s="226"/>
    </row>
    <row r="67" spans="1:11" x14ac:dyDescent="0.35">
      <c r="A67" s="222" t="s">
        <v>183</v>
      </c>
      <c r="B67" s="243" t="s">
        <v>11</v>
      </c>
      <c r="C67" s="243" t="s">
        <v>8</v>
      </c>
      <c r="D67" s="244">
        <v>24300</v>
      </c>
      <c r="E67" s="244">
        <v>17393</v>
      </c>
      <c r="F67" s="244">
        <v>14229</v>
      </c>
      <c r="G67" s="244">
        <v>9734</v>
      </c>
      <c r="H67" s="244">
        <v>7848</v>
      </c>
      <c r="I67" s="244">
        <v>10.67</v>
      </c>
      <c r="J67" s="244"/>
      <c r="K67" s="244"/>
    </row>
    <row r="68" spans="1:11" x14ac:dyDescent="0.35">
      <c r="A68" s="222" t="s">
        <v>184</v>
      </c>
      <c r="B68" s="243" t="s">
        <v>15</v>
      </c>
      <c r="C68" s="243" t="s">
        <v>8</v>
      </c>
      <c r="D68" s="244">
        <f>D67+4767</f>
        <v>29067</v>
      </c>
      <c r="E68" s="244">
        <f>E67+3412</f>
        <v>20805</v>
      </c>
      <c r="F68" s="244">
        <f>F67+2792</f>
        <v>17021</v>
      </c>
      <c r="G68" s="244">
        <f>G67+1910</f>
        <v>11644</v>
      </c>
      <c r="H68" s="244">
        <f>H67+1540</f>
        <v>9388</v>
      </c>
      <c r="I68" s="244">
        <f>I67+2.29</f>
        <v>12.96</v>
      </c>
      <c r="J68" s="244"/>
      <c r="K68" s="244"/>
    </row>
    <row r="69" spans="1:11" x14ac:dyDescent="0.35">
      <c r="A69" s="222" t="s">
        <v>185</v>
      </c>
      <c r="B69" s="243" t="s">
        <v>20</v>
      </c>
      <c r="C69" s="243" t="s">
        <v>8</v>
      </c>
      <c r="D69" s="244">
        <f>D68+4048+5415</f>
        <v>38530</v>
      </c>
      <c r="E69" s="244">
        <f>E68+2897+3876</f>
        <v>27578</v>
      </c>
      <c r="F69" s="244">
        <f>F68+2371+3171</f>
        <v>22563</v>
      </c>
      <c r="G69" s="244">
        <f>G68+1622+2169</f>
        <v>15435</v>
      </c>
      <c r="H69" s="244">
        <f>H68+1308+1749</f>
        <v>12445</v>
      </c>
      <c r="I69" s="244">
        <f>I68+1.95+2.61</f>
        <v>17.52</v>
      </c>
      <c r="J69" s="244"/>
      <c r="K69" s="244"/>
    </row>
    <row r="70" spans="1:11" x14ac:dyDescent="0.35">
      <c r="A70" s="222" t="s">
        <v>186</v>
      </c>
      <c r="B70" s="243" t="s">
        <v>171</v>
      </c>
      <c r="C70" s="243" t="s">
        <v>8</v>
      </c>
      <c r="D70" s="244">
        <v>42478</v>
      </c>
      <c r="E70" s="244">
        <v>30404</v>
      </c>
      <c r="F70" s="244">
        <v>24875</v>
      </c>
      <c r="G70" s="244">
        <v>17017</v>
      </c>
      <c r="H70" s="244">
        <v>13720</v>
      </c>
      <c r="I70" s="244">
        <v>17.510000000000002</v>
      </c>
      <c r="J70" s="244">
        <v>10.99</v>
      </c>
      <c r="K70" s="244"/>
    </row>
    <row r="71" spans="1:11" x14ac:dyDescent="0.35">
      <c r="A71" s="222" t="s">
        <v>187</v>
      </c>
      <c r="B71" s="243" t="s">
        <v>173</v>
      </c>
      <c r="C71" s="243" t="s">
        <v>8</v>
      </c>
      <c r="D71" s="244">
        <v>48992</v>
      </c>
      <c r="E71" s="244">
        <v>35066</v>
      </c>
      <c r="F71" s="244">
        <v>28690</v>
      </c>
      <c r="G71" s="244">
        <v>19626</v>
      </c>
      <c r="H71" s="244">
        <v>15825</v>
      </c>
      <c r="I71" s="244">
        <v>19.670000000000002</v>
      </c>
      <c r="J71" s="244">
        <v>12.3</v>
      </c>
      <c r="K71" s="244"/>
    </row>
    <row r="72" spans="1:11" x14ac:dyDescent="0.35">
      <c r="A72" s="222" t="s">
        <v>188</v>
      </c>
      <c r="B72" s="243" t="s">
        <v>126</v>
      </c>
      <c r="C72" s="243" t="s">
        <v>8</v>
      </c>
      <c r="D72" s="244">
        <v>263</v>
      </c>
      <c r="E72" s="244">
        <v>188</v>
      </c>
      <c r="F72" s="244">
        <v>163</v>
      </c>
      <c r="G72" s="244">
        <v>109</v>
      </c>
      <c r="H72" s="244">
        <v>86</v>
      </c>
      <c r="I72" s="244">
        <v>0</v>
      </c>
      <c r="J72" s="244">
        <v>0</v>
      </c>
      <c r="K72" s="244"/>
    </row>
    <row r="73" spans="1:11" x14ac:dyDescent="0.35">
      <c r="A73" s="222" t="s">
        <v>189</v>
      </c>
      <c r="B73" s="243" t="s">
        <v>128</v>
      </c>
      <c r="C73" s="243" t="s">
        <v>8</v>
      </c>
      <c r="D73" s="244">
        <v>1971</v>
      </c>
      <c r="E73" s="244">
        <v>1410</v>
      </c>
      <c r="F73" s="244">
        <v>1154</v>
      </c>
      <c r="G73" s="244">
        <v>789</v>
      </c>
      <c r="H73" s="244">
        <v>637</v>
      </c>
      <c r="I73" s="244">
        <v>1.04</v>
      </c>
      <c r="J73" s="244">
        <v>1.04</v>
      </c>
      <c r="K73" s="244"/>
    </row>
    <row r="78" spans="1:11" x14ac:dyDescent="0.35">
      <c r="A78" s="222"/>
      <c r="C78" s="222"/>
    </row>
    <row r="79" spans="1:11" x14ac:dyDescent="0.35">
      <c r="A79" s="222"/>
      <c r="C79" s="222"/>
    </row>
    <row r="80" spans="1:11" x14ac:dyDescent="0.35">
      <c r="A80" s="222"/>
      <c r="C80" s="222"/>
    </row>
  </sheetData>
  <mergeCells count="3">
    <mergeCell ref="A1:J1"/>
    <mergeCell ref="A2:J2"/>
    <mergeCell ref="L6:L7"/>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9699-9FE1-443D-941C-6B79CE73C510}">
  <sheetPr codeName="Sheet1">
    <tabColor theme="9" tint="0.79998168889431442"/>
    <pageSetUpPr fitToPage="1"/>
  </sheetPr>
  <dimension ref="A1:Q181"/>
  <sheetViews>
    <sheetView showGridLines="0" zoomScale="90" zoomScaleNormal="90" workbookViewId="0">
      <selection activeCell="B8" sqref="B8:D8"/>
    </sheetView>
  </sheetViews>
  <sheetFormatPr defaultColWidth="9.1796875" defaultRowHeight="14" outlineLevelRow="2" x14ac:dyDescent="0.3"/>
  <cols>
    <col min="1" max="1" width="44.7265625" style="1" customWidth="1"/>
    <col min="2" max="2" width="17.453125" style="1" customWidth="1"/>
    <col min="3" max="13" width="15.54296875" style="1" customWidth="1"/>
    <col min="14" max="15" width="9.1796875" style="1"/>
    <col min="16" max="16" width="22.453125" style="1" customWidth="1"/>
    <col min="17" max="17" width="10.453125" style="1" customWidth="1"/>
    <col min="18" max="16384" width="9.1796875" style="1"/>
  </cols>
  <sheetData>
    <row r="1" spans="1:17" ht="28.5" customHeight="1" x14ac:dyDescent="0.4">
      <c r="A1" s="65"/>
      <c r="B1" s="65"/>
      <c r="C1" s="65"/>
      <c r="D1" s="65"/>
      <c r="E1" s="65"/>
      <c r="F1" s="65"/>
      <c r="G1" s="65"/>
      <c r="H1" s="65"/>
      <c r="I1" s="65"/>
      <c r="J1" s="65"/>
      <c r="K1" s="65"/>
      <c r="L1" s="65"/>
      <c r="M1" s="66" t="s">
        <v>190</v>
      </c>
      <c r="P1" s="317" t="s">
        <v>191</v>
      </c>
      <c r="Q1" s="318"/>
    </row>
    <row r="2" spans="1:17" ht="17.149999999999999" customHeight="1" x14ac:dyDescent="0.4">
      <c r="A2" s="65"/>
      <c r="B2" s="65"/>
      <c r="C2" s="65"/>
      <c r="D2" s="65"/>
      <c r="E2" s="65"/>
      <c r="F2" s="65"/>
      <c r="G2" s="65"/>
      <c r="H2" s="65"/>
      <c r="I2" s="65"/>
      <c r="J2" s="65"/>
      <c r="K2" s="65"/>
      <c r="L2" s="65"/>
      <c r="M2" s="66" t="s">
        <v>192</v>
      </c>
      <c r="P2" s="245" t="s">
        <v>193</v>
      </c>
      <c r="Q2" s="246"/>
    </row>
    <row r="3" spans="1:17" ht="17.149999999999999" customHeight="1" thickBot="1" x14ac:dyDescent="0.35">
      <c r="A3" s="65"/>
      <c r="B3" s="65"/>
      <c r="C3" s="65"/>
      <c r="D3" s="65"/>
      <c r="E3" s="65"/>
      <c r="F3" s="65"/>
      <c r="G3" s="65"/>
      <c r="H3" s="65"/>
      <c r="I3" s="65"/>
      <c r="J3" s="65"/>
      <c r="K3" s="65"/>
      <c r="L3" s="65"/>
      <c r="M3" s="140" t="s">
        <v>98</v>
      </c>
      <c r="P3" s="141" t="s">
        <v>194</v>
      </c>
      <c r="Q3" s="142">
        <f>ROUND(Q2*10.7639, 0)</f>
        <v>0</v>
      </c>
    </row>
    <row r="4" spans="1:17" ht="17.149999999999999" customHeight="1" x14ac:dyDescent="0.3">
      <c r="A4" s="65"/>
      <c r="B4" s="65"/>
      <c r="C4" s="65"/>
      <c r="D4" s="65"/>
      <c r="E4" s="65"/>
      <c r="F4" s="65"/>
      <c r="G4" s="65"/>
      <c r="H4" s="65"/>
      <c r="I4" s="65"/>
      <c r="J4" s="65"/>
      <c r="K4" s="323" t="s">
        <v>195</v>
      </c>
      <c r="L4" s="323"/>
      <c r="M4" s="323"/>
    </row>
    <row r="5" spans="1:17" ht="18" customHeight="1" x14ac:dyDescent="0.3">
      <c r="A5" s="65"/>
      <c r="B5" s="65"/>
      <c r="C5" s="65"/>
      <c r="D5" s="65"/>
      <c r="E5" s="65"/>
      <c r="F5" s="65"/>
      <c r="G5" s="65"/>
      <c r="H5" s="65"/>
      <c r="I5" s="65"/>
      <c r="J5" s="323" t="s">
        <v>116</v>
      </c>
      <c r="K5" s="323"/>
      <c r="L5" s="323"/>
      <c r="M5" s="323"/>
    </row>
    <row r="6" spans="1:17" ht="16.5" customHeight="1" x14ac:dyDescent="0.35">
      <c r="A6" s="340" t="s">
        <v>196</v>
      </c>
      <c r="B6" s="340"/>
      <c r="C6" s="340"/>
      <c r="D6" s="340"/>
      <c r="E6" s="340"/>
      <c r="F6" s="340"/>
      <c r="G6" s="340"/>
      <c r="H6" s="340"/>
      <c r="I6" s="340"/>
      <c r="J6" s="340"/>
      <c r="K6" s="340"/>
      <c r="L6" s="340"/>
      <c r="M6" s="340"/>
    </row>
    <row r="7" spans="1:17" s="67" customFormat="1" x14ac:dyDescent="0.3">
      <c r="A7" s="143"/>
      <c r="B7" s="143"/>
      <c r="C7" s="143"/>
      <c r="D7" s="143"/>
      <c r="M7" s="1"/>
    </row>
    <row r="8" spans="1:17" x14ac:dyDescent="0.3">
      <c r="A8" s="144" t="s">
        <v>197</v>
      </c>
      <c r="B8" s="308"/>
      <c r="C8" s="308"/>
      <c r="D8" s="308"/>
      <c r="E8" s="336" t="str">
        <f>IF(B10="Yes", "FOR INFORMATIONAL PURPOSES ONLY", " ")</f>
        <v xml:space="preserve"> </v>
      </c>
      <c r="F8" s="336"/>
      <c r="G8" s="336"/>
      <c r="K8" s="144" t="s">
        <v>198</v>
      </c>
      <c r="L8" s="325" t="str">
        <f>IF(ISBLANK(B9), " ", B9)</f>
        <v xml:space="preserve"> </v>
      </c>
      <c r="M8" s="325"/>
    </row>
    <row r="9" spans="1:17" ht="14.5" thickBot="1" x14ac:dyDescent="0.35">
      <c r="A9" s="144" t="s">
        <v>199</v>
      </c>
      <c r="B9" s="341"/>
      <c r="C9" s="341"/>
      <c r="D9" s="145"/>
      <c r="E9" s="337"/>
      <c r="F9" s="337"/>
      <c r="G9" s="337"/>
      <c r="H9" s="310" t="s">
        <v>200</v>
      </c>
      <c r="I9" s="310"/>
      <c r="J9" s="310"/>
      <c r="K9" s="310"/>
      <c r="L9" s="338"/>
      <c r="M9" s="338"/>
    </row>
    <row r="10" spans="1:17" x14ac:dyDescent="0.3">
      <c r="A10" s="144" t="s">
        <v>201</v>
      </c>
      <c r="B10" s="146"/>
      <c r="E10" s="342" t="s">
        <v>202</v>
      </c>
      <c r="F10" s="343"/>
      <c r="G10" s="344"/>
      <c r="K10" s="144" t="s">
        <v>203</v>
      </c>
      <c r="L10" s="308" t="str">
        <f>IF(B10="Yes","Not Applicable","")</f>
        <v/>
      </c>
      <c r="M10" s="308"/>
    </row>
    <row r="11" spans="1:17" ht="14.5" thickBot="1" x14ac:dyDescent="0.35">
      <c r="E11" s="333">
        <f>IFERROR(G172, 0)</f>
        <v>0</v>
      </c>
      <c r="F11" s="334"/>
      <c r="G11" s="335"/>
    </row>
    <row r="12" spans="1:17" x14ac:dyDescent="0.3">
      <c r="E12" s="183"/>
      <c r="F12" s="183"/>
      <c r="G12" s="183"/>
    </row>
    <row r="13" spans="1:17" ht="14.5" x14ac:dyDescent="0.35">
      <c r="C13" s="184" t="str">
        <f>IF(F63="Yes", "A signed and notarized affidavit attesting to Rental Usage must be received in order for the enclosed rates and exemptions to apply.", "")</f>
        <v/>
      </c>
      <c r="D13" s="184"/>
      <c r="E13" s="184"/>
      <c r="F13" s="184"/>
      <c r="G13" s="184"/>
      <c r="H13" s="184"/>
      <c r="I13" s="184"/>
    </row>
    <row r="14" spans="1:17" x14ac:dyDescent="0.3">
      <c r="H14" s="147"/>
      <c r="I14" s="148"/>
    </row>
    <row r="15" spans="1:17" ht="29.15" customHeight="1" x14ac:dyDescent="0.3">
      <c r="A15" s="315" t="s">
        <v>204</v>
      </c>
      <c r="B15" s="315"/>
      <c r="C15" s="315"/>
      <c r="D15" s="315"/>
      <c r="E15" s="315"/>
      <c r="F15" s="315"/>
      <c r="G15" s="315"/>
      <c r="H15" s="315"/>
      <c r="I15" s="315"/>
      <c r="J15" s="315"/>
      <c r="K15" s="315"/>
      <c r="L15" s="315"/>
      <c r="M15" s="315"/>
    </row>
    <row r="17" spans="1:13" x14ac:dyDescent="0.3">
      <c r="A17" s="144" t="s">
        <v>205</v>
      </c>
      <c r="B17" s="308"/>
      <c r="C17" s="308"/>
      <c r="D17" s="308"/>
      <c r="E17" s="308"/>
      <c r="F17" s="149"/>
      <c r="G17" s="149"/>
      <c r="J17" s="144" t="s">
        <v>206</v>
      </c>
      <c r="K17" s="308"/>
      <c r="L17" s="308"/>
      <c r="M17" s="308"/>
    </row>
    <row r="18" spans="1:13" x14ac:dyDescent="0.3">
      <c r="A18" s="144" t="s">
        <v>207</v>
      </c>
      <c r="B18" s="308"/>
      <c r="C18" s="308"/>
      <c r="D18" s="308"/>
      <c r="E18" s="308"/>
      <c r="F18" s="149"/>
      <c r="G18" s="149"/>
      <c r="J18" s="144" t="s">
        <v>208</v>
      </c>
      <c r="K18" s="326"/>
      <c r="L18" s="326"/>
      <c r="M18" s="326"/>
    </row>
    <row r="19" spans="1:13" ht="14.15" customHeight="1" x14ac:dyDescent="0.3">
      <c r="A19" s="144" t="s">
        <v>209</v>
      </c>
      <c r="B19" s="308"/>
      <c r="C19" s="308"/>
      <c r="D19" s="308"/>
      <c r="E19" s="308"/>
      <c r="F19" s="149"/>
      <c r="G19" s="149"/>
      <c r="J19" s="144"/>
      <c r="K19" s="326"/>
      <c r="L19" s="326"/>
      <c r="M19" s="326"/>
    </row>
    <row r="20" spans="1:13" x14ac:dyDescent="0.3">
      <c r="A20" s="144" t="s">
        <v>210</v>
      </c>
      <c r="B20" s="308"/>
      <c r="C20" s="308"/>
      <c r="D20" s="308"/>
      <c r="E20" s="308"/>
      <c r="F20" s="149"/>
      <c r="G20" s="149"/>
      <c r="K20" s="326"/>
      <c r="L20" s="326"/>
      <c r="M20" s="326"/>
    </row>
    <row r="21" spans="1:13" x14ac:dyDescent="0.3">
      <c r="A21" s="144" t="s">
        <v>211</v>
      </c>
      <c r="B21" s="308"/>
      <c r="C21" s="308"/>
      <c r="D21" s="308"/>
      <c r="E21" s="308"/>
      <c r="F21" s="149"/>
      <c r="G21" s="149"/>
      <c r="J21" s="144" t="str">
        <f>IF(F50="Yes", "Farm business registration number:", "" )</f>
        <v/>
      </c>
      <c r="K21" s="332"/>
      <c r="L21" s="332"/>
      <c r="M21" s="332"/>
    </row>
    <row r="23" spans="1:13" ht="15.5" x14ac:dyDescent="0.3">
      <c r="A23" s="311" t="s">
        <v>212</v>
      </c>
      <c r="B23" s="311"/>
      <c r="C23" s="311"/>
      <c r="D23" s="311"/>
      <c r="E23" s="311"/>
      <c r="F23" s="311"/>
      <c r="G23" s="311"/>
      <c r="H23" s="311"/>
      <c r="I23" s="311"/>
      <c r="J23" s="311"/>
      <c r="K23" s="311"/>
      <c r="L23" s="311"/>
      <c r="M23" s="311"/>
    </row>
    <row r="24" spans="1:13" ht="14.15" customHeight="1" x14ac:dyDescent="0.3"/>
    <row r="25" spans="1:13" ht="28" x14ac:dyDescent="0.3">
      <c r="B25" s="150" t="s">
        <v>213</v>
      </c>
      <c r="C25" s="150" t="s">
        <v>214</v>
      </c>
      <c r="D25" s="150" t="s">
        <v>215</v>
      </c>
      <c r="E25" s="312" t="s">
        <v>216</v>
      </c>
      <c r="F25" s="312"/>
      <c r="G25" s="193" t="s">
        <v>217</v>
      </c>
      <c r="H25" s="193"/>
      <c r="I25" s="193"/>
      <c r="J25" s="193"/>
    </row>
    <row r="26" spans="1:13" ht="14.15" customHeight="1" outlineLevel="1" x14ac:dyDescent="0.3">
      <c r="A26" s="144" t="s">
        <v>218</v>
      </c>
      <c r="B26" s="136"/>
      <c r="C26" s="151"/>
      <c r="D26" s="151"/>
      <c r="E26" s="313" t="str">
        <f>IF(ISBLANK(C26), "Not Applicable", IF(C26&lt;=DATE(2023,10,31), "2020 to October 2023 Tool", "November 2023 Onwards Tool"))</f>
        <v>Not Applicable</v>
      </c>
      <c r="F26" s="313"/>
      <c r="G26" s="1" t="str">
        <f>IF(ISBLANK(B26), " ", "Rates Locked In at Application Date - Interest Charges Apply")</f>
        <v xml:space="preserve"> </v>
      </c>
    </row>
    <row r="27" spans="1:13" ht="14.15" customHeight="1" outlineLevel="1" x14ac:dyDescent="0.3">
      <c r="A27" s="144" t="s">
        <v>219</v>
      </c>
      <c r="B27" s="136"/>
      <c r="C27" s="151"/>
      <c r="D27" s="151"/>
      <c r="E27" s="339" t="str">
        <f>IF(ISBLANK(C27), "Not Applicable", IF(C27&lt;=DATE(2023,10,31), "2020 to October 2023 Tool", "November 2023 Onwards Tool"))</f>
        <v>Not Applicable</v>
      </c>
      <c r="F27" s="339"/>
      <c r="J27" s="152"/>
    </row>
    <row r="28" spans="1:13" ht="14.15" customHeight="1" outlineLevel="1" x14ac:dyDescent="0.3">
      <c r="A28" s="144" t="s">
        <v>220</v>
      </c>
      <c r="B28" s="136"/>
      <c r="C28" s="151"/>
      <c r="D28" s="151"/>
      <c r="E28" s="339" t="str">
        <f>IF(ISBLANK(C28), "Not Applicable", IF(C28&lt;=DATE(2023,10,31), "2020 to October 2023 Tool", "November 2023 Onwards Tool"))</f>
        <v>Not Applicable</v>
      </c>
      <c r="F28" s="339"/>
    </row>
    <row r="29" spans="1:13" ht="14.15" customHeight="1" x14ac:dyDescent="0.3">
      <c r="A29" s="144" t="s">
        <v>221</v>
      </c>
      <c r="B29" s="136"/>
      <c r="C29" s="151"/>
      <c r="D29" s="153" t="s">
        <v>112</v>
      </c>
      <c r="E29" s="314" t="s">
        <v>112</v>
      </c>
      <c r="F29" s="314"/>
      <c r="G29" s="236" t="str">
        <f>IF(B10="Yes", "Pre-Building Permit Application. No Permit applies. Estimate is for Informational Purposes only.", " ")</f>
        <v xml:space="preserve"> </v>
      </c>
    </row>
    <row r="30" spans="1:13" ht="14.15" customHeight="1" x14ac:dyDescent="0.3">
      <c r="A30" s="144" t="s">
        <v>222</v>
      </c>
      <c r="B30" s="136"/>
      <c r="C30" s="151"/>
      <c r="D30" s="151"/>
      <c r="E30" s="314" t="s">
        <v>112</v>
      </c>
      <c r="F30" s="314"/>
    </row>
    <row r="31" spans="1:13" ht="14.15" customHeight="1" x14ac:dyDescent="0.3">
      <c r="A31" s="144" t="s">
        <v>223</v>
      </c>
      <c r="B31" s="136"/>
      <c r="C31" s="153" t="s">
        <v>112</v>
      </c>
      <c r="D31" s="153" t="s">
        <v>112</v>
      </c>
      <c r="E31" s="314" t="s">
        <v>112</v>
      </c>
      <c r="F31" s="314"/>
    </row>
    <row r="32" spans="1:13" ht="14.15" customHeight="1" x14ac:dyDescent="0.3">
      <c r="A32" s="144"/>
      <c r="B32" s="144"/>
      <c r="C32" s="144"/>
      <c r="D32" s="139"/>
      <c r="E32" s="153"/>
      <c r="F32" s="153"/>
      <c r="G32" s="153"/>
      <c r="H32" s="153"/>
      <c r="J32" s="154"/>
    </row>
    <row r="33" spans="1:13" ht="29.15" customHeight="1" x14ac:dyDescent="0.3">
      <c r="C33" s="320" t="s">
        <v>224</v>
      </c>
      <c r="D33" s="320"/>
      <c r="E33" s="319" t="s">
        <v>225</v>
      </c>
      <c r="F33" s="319"/>
      <c r="I33" s="154"/>
    </row>
    <row r="34" spans="1:13" ht="30" customHeight="1" x14ac:dyDescent="0.3">
      <c r="A34" s="309" t="s">
        <v>55</v>
      </c>
      <c r="B34" s="309"/>
      <c r="C34" s="321"/>
      <c r="D34" s="321"/>
      <c r="E34" s="324"/>
      <c r="F34" s="324"/>
      <c r="G34" s="153"/>
      <c r="I34" s="155"/>
    </row>
    <row r="35" spans="1:13" ht="30" customHeight="1" x14ac:dyDescent="0.3">
      <c r="A35" s="309" t="s">
        <v>57</v>
      </c>
      <c r="B35" s="309"/>
      <c r="C35" s="321"/>
      <c r="D35" s="321"/>
      <c r="E35" s="321"/>
      <c r="F35" s="321"/>
      <c r="G35" s="153"/>
      <c r="I35" s="154"/>
    </row>
    <row r="36" spans="1:13" ht="30" customHeight="1" x14ac:dyDescent="0.3">
      <c r="A36" s="309" t="s">
        <v>59</v>
      </c>
      <c r="B36" s="309"/>
      <c r="C36" s="321"/>
      <c r="D36" s="321"/>
      <c r="E36" s="321"/>
      <c r="F36" s="321"/>
      <c r="G36" s="345"/>
      <c r="H36" s="345"/>
      <c r="I36" s="154"/>
    </row>
    <row r="37" spans="1:13" ht="30" customHeight="1" outlineLevel="1" x14ac:dyDescent="0.3">
      <c r="A37" s="346" t="s">
        <v>226</v>
      </c>
      <c r="B37" s="346"/>
      <c r="C37" s="321"/>
      <c r="D37" s="321"/>
      <c r="E37" s="321"/>
      <c r="F37" s="321"/>
      <c r="G37" s="70"/>
      <c r="H37" s="70"/>
      <c r="I37" s="154"/>
    </row>
    <row r="38" spans="1:13" ht="30" customHeight="1" x14ac:dyDescent="0.3">
      <c r="A38" s="309" t="s">
        <v>61</v>
      </c>
      <c r="B38" s="309"/>
      <c r="C38" s="321"/>
      <c r="D38" s="321"/>
      <c r="E38" s="321"/>
      <c r="F38" s="321"/>
      <c r="G38" s="156"/>
      <c r="I38" s="154"/>
    </row>
    <row r="39" spans="1:13" ht="30" customHeight="1" x14ac:dyDescent="0.3">
      <c r="A39" s="309" t="s">
        <v>63</v>
      </c>
      <c r="B39" s="309"/>
      <c r="C39" s="307"/>
      <c r="D39" s="307"/>
      <c r="E39" s="307"/>
      <c r="F39" s="307"/>
      <c r="I39" s="154"/>
    </row>
    <row r="40" spans="1:13" ht="30" customHeight="1" x14ac:dyDescent="0.3">
      <c r="A40" s="309" t="s">
        <v>108</v>
      </c>
      <c r="B40" s="309"/>
      <c r="C40" s="322"/>
      <c r="D40" s="322"/>
      <c r="E40" s="322"/>
      <c r="F40" s="322"/>
      <c r="I40" s="154"/>
    </row>
    <row r="41" spans="1:13" ht="14.15" customHeight="1" x14ac:dyDescent="0.3"/>
    <row r="42" spans="1:13" ht="14.15" customHeight="1" outlineLevel="1" x14ac:dyDescent="0.3">
      <c r="A42" s="311" t="s">
        <v>227</v>
      </c>
      <c r="B42" s="311"/>
      <c r="C42" s="311"/>
      <c r="D42" s="311"/>
      <c r="E42" s="311"/>
      <c r="F42" s="311"/>
      <c r="G42" s="311"/>
      <c r="H42" s="311"/>
      <c r="I42" s="311"/>
      <c r="J42" s="311"/>
      <c r="K42" s="311"/>
      <c r="L42" s="311"/>
      <c r="M42" s="311"/>
    </row>
    <row r="43" spans="1:13" ht="14.15" customHeight="1" outlineLevel="1" x14ac:dyDescent="0.3">
      <c r="A43" s="137"/>
      <c r="B43" s="137"/>
      <c r="C43" s="137"/>
      <c r="D43" s="137"/>
      <c r="E43" s="137"/>
      <c r="F43" s="137"/>
      <c r="G43" s="137"/>
      <c r="H43" s="137"/>
      <c r="I43" s="137"/>
      <c r="J43" s="137"/>
      <c r="K43" s="137"/>
      <c r="L43" s="137"/>
      <c r="M43" s="137"/>
    </row>
    <row r="44" spans="1:13" ht="14.15" customHeight="1" outlineLevel="1" x14ac:dyDescent="0.3">
      <c r="A44" s="300" t="s">
        <v>228</v>
      </c>
      <c r="B44" s="300"/>
      <c r="C44" s="137"/>
      <c r="D44" s="157"/>
      <c r="E44" s="300" t="s">
        <v>229</v>
      </c>
      <c r="F44" s="300"/>
      <c r="G44" s="137"/>
      <c r="H44" s="157"/>
      <c r="I44" s="300" t="s">
        <v>230</v>
      </c>
      <c r="J44" s="300"/>
      <c r="K44" s="137"/>
      <c r="L44" s="300" t="s">
        <v>231</v>
      </c>
      <c r="M44" s="300"/>
    </row>
    <row r="45" spans="1:13" ht="14.15" customHeight="1" outlineLevel="1" x14ac:dyDescent="0.3">
      <c r="A45" s="135" t="s">
        <v>232</v>
      </c>
      <c r="B45" s="136"/>
      <c r="C45" s="137"/>
      <c r="D45" s="302" t="s">
        <v>233</v>
      </c>
      <c r="E45" s="302"/>
      <c r="F45" s="136"/>
      <c r="G45" s="137"/>
      <c r="H45" s="297" t="s">
        <v>234</v>
      </c>
      <c r="I45" s="297"/>
      <c r="J45" s="136"/>
      <c r="K45" s="137"/>
      <c r="L45" s="135" t="s">
        <v>235</v>
      </c>
      <c r="M45" s="136"/>
    </row>
    <row r="46" spans="1:13" ht="14.15" customHeight="1" outlineLevel="1" x14ac:dyDescent="0.3">
      <c r="A46" s="138" t="s">
        <v>236</v>
      </c>
      <c r="B46" s="136"/>
      <c r="C46" s="94"/>
      <c r="D46" s="302" t="s">
        <v>237</v>
      </c>
      <c r="E46" s="302"/>
      <c r="F46" s="136"/>
      <c r="G46" s="94"/>
      <c r="H46" s="302" t="s">
        <v>238</v>
      </c>
      <c r="I46" s="302"/>
      <c r="J46" s="136"/>
      <c r="K46" s="94"/>
      <c r="L46" s="135" t="s">
        <v>239</v>
      </c>
      <c r="M46" s="136"/>
    </row>
    <row r="47" spans="1:13" ht="14.15" customHeight="1" outlineLevel="1" x14ac:dyDescent="0.3">
      <c r="A47" s="138" t="s">
        <v>240</v>
      </c>
      <c r="B47" s="136"/>
      <c r="C47" s="137"/>
      <c r="D47" s="302" t="s">
        <v>241</v>
      </c>
      <c r="E47" s="302"/>
      <c r="F47" s="136"/>
      <c r="H47" s="302" t="s">
        <v>242</v>
      </c>
      <c r="I47" s="302"/>
      <c r="J47" s="136"/>
      <c r="L47" s="135" t="s">
        <v>243</v>
      </c>
      <c r="M47" s="136"/>
    </row>
    <row r="48" spans="1:13" ht="14.15" customHeight="1" outlineLevel="1" x14ac:dyDescent="0.3">
      <c r="A48" s="138" t="s">
        <v>244</v>
      </c>
      <c r="B48" s="136"/>
      <c r="D48" s="302" t="s">
        <v>245</v>
      </c>
      <c r="E48" s="302"/>
      <c r="F48" s="136"/>
      <c r="H48" s="302" t="s">
        <v>246</v>
      </c>
      <c r="I48" s="302"/>
      <c r="J48" s="136"/>
      <c r="L48" s="138" t="s">
        <v>247</v>
      </c>
      <c r="M48" s="136"/>
    </row>
    <row r="49" spans="1:10" ht="14.15" customHeight="1" outlineLevel="1" x14ac:dyDescent="0.3">
      <c r="A49" s="138" t="s">
        <v>248</v>
      </c>
      <c r="B49" s="136"/>
      <c r="D49" s="302" t="s">
        <v>249</v>
      </c>
      <c r="E49" s="302"/>
      <c r="F49" s="136"/>
      <c r="H49" s="302" t="s">
        <v>250</v>
      </c>
      <c r="I49" s="302"/>
      <c r="J49" s="136"/>
    </row>
    <row r="50" spans="1:10" ht="14.15" customHeight="1" outlineLevel="1" x14ac:dyDescent="0.3">
      <c r="A50" s="138" t="s">
        <v>251</v>
      </c>
      <c r="B50" s="136"/>
      <c r="D50" s="302" t="s">
        <v>252</v>
      </c>
      <c r="E50" s="302"/>
      <c r="F50" s="136"/>
      <c r="H50" s="302" t="s">
        <v>253</v>
      </c>
      <c r="I50" s="302"/>
      <c r="J50" s="136"/>
    </row>
    <row r="51" spans="1:10" ht="14.15" customHeight="1" outlineLevel="1" x14ac:dyDescent="0.3">
      <c r="A51" s="138" t="s">
        <v>254</v>
      </c>
      <c r="B51" s="136"/>
      <c r="D51" s="138"/>
      <c r="E51" s="138" t="s">
        <v>255</v>
      </c>
      <c r="F51" s="136"/>
      <c r="H51" s="138"/>
      <c r="I51" s="138" t="s">
        <v>256</v>
      </c>
      <c r="J51" s="136"/>
    </row>
    <row r="52" spans="1:10" ht="14.15" customHeight="1" outlineLevel="1" x14ac:dyDescent="0.3">
      <c r="A52" s="138" t="s">
        <v>257</v>
      </c>
      <c r="B52" s="136"/>
      <c r="D52" s="138"/>
      <c r="E52" s="138" t="s">
        <v>258</v>
      </c>
      <c r="F52" s="136"/>
      <c r="H52" s="138"/>
      <c r="I52" s="138" t="s">
        <v>259</v>
      </c>
      <c r="J52" s="136"/>
    </row>
    <row r="53" spans="1:10" ht="14.15" customHeight="1" outlineLevel="1" x14ac:dyDescent="0.35">
      <c r="A53" s="138"/>
      <c r="B53"/>
      <c r="D53" s="138"/>
      <c r="E53" s="138" t="s">
        <v>260</v>
      </c>
      <c r="F53" s="136"/>
      <c r="H53" s="138"/>
      <c r="I53" s="138" t="s">
        <v>261</v>
      </c>
      <c r="J53" s="136"/>
    </row>
    <row r="54" spans="1:10" ht="14.15" customHeight="1" outlineLevel="1" x14ac:dyDescent="0.3">
      <c r="D54" s="302" t="s">
        <v>262</v>
      </c>
      <c r="E54" s="302"/>
      <c r="F54" s="136"/>
    </row>
    <row r="55" spans="1:10" ht="14.15" customHeight="1" outlineLevel="1" x14ac:dyDescent="0.3">
      <c r="D55" s="302" t="s">
        <v>263</v>
      </c>
      <c r="E55" s="302"/>
      <c r="F55" s="136"/>
    </row>
    <row r="56" spans="1:10" ht="14.15" customHeight="1" outlineLevel="1" x14ac:dyDescent="0.3">
      <c r="D56" s="138"/>
      <c r="E56" s="138" t="s">
        <v>264</v>
      </c>
      <c r="F56" s="136"/>
    </row>
    <row r="57" spans="1:10" ht="14.15" customHeight="1" outlineLevel="1" x14ac:dyDescent="0.35">
      <c r="D57" s="138"/>
      <c r="E57" s="138" t="s">
        <v>265</v>
      </c>
      <c r="F57" s="136"/>
      <c r="G57" s="149"/>
      <c r="H57" s="138"/>
      <c r="I57" s="138"/>
      <c r="J57"/>
    </row>
    <row r="58" spans="1:10" ht="14.15" customHeight="1" outlineLevel="1" x14ac:dyDescent="0.3">
      <c r="D58" s="138"/>
      <c r="E58" s="138" t="s">
        <v>266</v>
      </c>
      <c r="F58" s="136"/>
    </row>
    <row r="59" spans="1:10" outlineLevel="1" x14ac:dyDescent="0.3">
      <c r="E59" s="138" t="s">
        <v>267</v>
      </c>
      <c r="F59" s="136"/>
      <c r="J59" s="139"/>
    </row>
    <row r="60" spans="1:10" outlineLevel="1" x14ac:dyDescent="0.3">
      <c r="E60" s="138" t="s">
        <v>268</v>
      </c>
      <c r="F60" s="136"/>
      <c r="J60" s="139"/>
    </row>
    <row r="61" spans="1:10" outlineLevel="1" x14ac:dyDescent="0.3">
      <c r="E61" s="138" t="s">
        <v>269</v>
      </c>
      <c r="F61" s="136"/>
      <c r="J61" s="139"/>
    </row>
    <row r="62" spans="1:10" outlineLevel="1" x14ac:dyDescent="0.3">
      <c r="E62" s="138" t="s">
        <v>270</v>
      </c>
      <c r="F62" s="136"/>
      <c r="J62" s="139"/>
    </row>
    <row r="63" spans="1:10" outlineLevel="1" x14ac:dyDescent="0.3">
      <c r="E63" s="138" t="s">
        <v>271</v>
      </c>
      <c r="F63" s="136"/>
      <c r="J63" s="139"/>
    </row>
    <row r="64" spans="1:10" outlineLevel="1" x14ac:dyDescent="0.3"/>
    <row r="65" spans="1:13" ht="29.15" customHeight="1" x14ac:dyDescent="0.3">
      <c r="A65" s="315" t="s">
        <v>272</v>
      </c>
      <c r="B65" s="315"/>
      <c r="C65" s="315"/>
      <c r="D65" s="315"/>
      <c r="E65" s="315"/>
      <c r="F65" s="315"/>
      <c r="G65" s="315"/>
      <c r="H65" s="315"/>
      <c r="I65" s="315"/>
      <c r="J65" s="315"/>
      <c r="K65" s="315"/>
      <c r="L65" s="315"/>
      <c r="M65" s="315"/>
    </row>
    <row r="66" spans="1:13" ht="15.5" x14ac:dyDescent="0.3">
      <c r="A66" s="311" t="s">
        <v>273</v>
      </c>
      <c r="B66" s="311"/>
      <c r="C66" s="311"/>
      <c r="D66" s="311"/>
      <c r="E66" s="311"/>
      <c r="F66" s="311"/>
      <c r="G66" s="311"/>
      <c r="H66" s="311"/>
      <c r="I66" s="311"/>
      <c r="J66" s="311"/>
      <c r="K66" s="311"/>
      <c r="L66" s="311"/>
      <c r="M66" s="311"/>
    </row>
    <row r="67" spans="1:13" outlineLevel="1" x14ac:dyDescent="0.3">
      <c r="A67" s="137"/>
      <c r="B67" s="137"/>
      <c r="C67" s="137"/>
      <c r="D67" s="137"/>
      <c r="E67" s="137"/>
      <c r="F67" s="137"/>
      <c r="G67" s="137"/>
      <c r="H67" s="137"/>
      <c r="I67" s="137"/>
      <c r="J67" s="137"/>
      <c r="K67" s="137"/>
      <c r="L67" s="137"/>
      <c r="M67" s="137"/>
    </row>
    <row r="68" spans="1:13" outlineLevel="1" x14ac:dyDescent="0.3">
      <c r="A68" s="158" t="s">
        <v>274</v>
      </c>
      <c r="B68" s="137"/>
      <c r="C68" s="137"/>
      <c r="D68" s="137"/>
      <c r="E68" s="137"/>
      <c r="F68" s="137"/>
      <c r="G68" s="137"/>
      <c r="H68" s="137"/>
      <c r="I68" s="137"/>
      <c r="J68" s="137"/>
      <c r="K68" s="137"/>
      <c r="L68" s="137"/>
      <c r="M68" s="137"/>
    </row>
    <row r="69" spans="1:13" outlineLevel="1" x14ac:dyDescent="0.3">
      <c r="A69" s="70"/>
      <c r="B69" s="70"/>
      <c r="C69" s="94"/>
      <c r="D69" s="316" t="s">
        <v>275</v>
      </c>
      <c r="E69" s="316"/>
      <c r="F69" s="316" t="s">
        <v>126</v>
      </c>
      <c r="G69" s="316"/>
      <c r="H69" s="316" t="s">
        <v>114</v>
      </c>
      <c r="I69" s="316"/>
      <c r="J69" s="303" t="s">
        <v>111</v>
      </c>
      <c r="K69" s="304"/>
      <c r="L69" s="316" t="s">
        <v>128</v>
      </c>
      <c r="M69" s="316"/>
    </row>
    <row r="70" spans="1:13" outlineLevel="1" x14ac:dyDescent="0.3">
      <c r="A70" s="70"/>
      <c r="B70" s="70"/>
      <c r="C70" s="159" t="s">
        <v>276</v>
      </c>
      <c r="D70" s="159" t="s">
        <v>277</v>
      </c>
      <c r="E70" s="159" t="s">
        <v>278</v>
      </c>
      <c r="F70" s="159" t="s">
        <v>277</v>
      </c>
      <c r="G70" s="159" t="s">
        <v>278</v>
      </c>
      <c r="H70" s="159" t="s">
        <v>277</v>
      </c>
      <c r="I70" s="159" t="s">
        <v>278</v>
      </c>
      <c r="J70" s="159" t="s">
        <v>279</v>
      </c>
      <c r="K70" s="159" t="s">
        <v>278</v>
      </c>
      <c r="L70" s="159" t="s">
        <v>279</v>
      </c>
      <c r="M70" s="159" t="s">
        <v>278</v>
      </c>
    </row>
    <row r="71" spans="1:13" ht="15.65" customHeight="1" outlineLevel="1" x14ac:dyDescent="0.3">
      <c r="A71" s="297" t="str">
        <f>A34</f>
        <v>Single-Detached Dwelling &amp; Semi-Detached Dwelling:</v>
      </c>
      <c r="B71" s="298"/>
      <c r="C71" s="160">
        <f>C34</f>
        <v>0</v>
      </c>
      <c r="D71" s="161">
        <f>IF(C71&gt;0, VLOOKUP($B$19&amp;$J$5, '(H) Rates'!$A$6:$J$73, 4, FALSE), 0)</f>
        <v>0</v>
      </c>
      <c r="E71" s="161">
        <f>D71*C71</f>
        <v>0</v>
      </c>
      <c r="F71" s="161">
        <f>IF(C71&gt;0, VLOOKUP($F$69&amp;$J$5, '(H) Rates'!$A$6:$J$73, 4, FALSE), 0)</f>
        <v>0</v>
      </c>
      <c r="G71" s="161">
        <f>F71*C71</f>
        <v>0</v>
      </c>
      <c r="H71" s="161">
        <f>IF(C71&gt;0, VLOOKUP($H$69, '(H) Rates'!$A$6:$J$73, 4, FALSE), 0)</f>
        <v>0</v>
      </c>
      <c r="I71" s="161">
        <f>H71*C71</f>
        <v>0</v>
      </c>
      <c r="J71" s="161">
        <f>IF(C71&gt;0, VLOOKUP($J$69, '(H) Rates'!$A$6:$J$73, 4, FALSE), 0)</f>
        <v>0</v>
      </c>
      <c r="K71" s="161">
        <f>J71*C71</f>
        <v>0</v>
      </c>
      <c r="L71" s="161">
        <f>IF(AND(C71&gt;0, $B$20="Yes"), VLOOKUP($L$69&amp;$J$5, '(H) Rates'!$A$6:$J$73, 4, FALSE), 0)</f>
        <v>0</v>
      </c>
      <c r="M71" s="161">
        <f>L71*C71</f>
        <v>0</v>
      </c>
    </row>
    <row r="72" spans="1:13" ht="15.65" customHeight="1" outlineLevel="1" x14ac:dyDescent="0.3">
      <c r="A72" s="297" t="str">
        <f>A35</f>
        <v>Townhouses &amp; Other Multiple Unit Dwellings:</v>
      </c>
      <c r="B72" s="298"/>
      <c r="C72" s="160">
        <f>C35</f>
        <v>0</v>
      </c>
      <c r="D72" s="161">
        <f>IF(C72&gt;0, VLOOKUP($B$19&amp;$J$5, '(H) Rates'!$A$6:$J$73, 5, FALSE), 0)</f>
        <v>0</v>
      </c>
      <c r="E72" s="161">
        <f>D72*C72</f>
        <v>0</v>
      </c>
      <c r="F72" s="161">
        <f>IF(C72&gt;0, VLOOKUP($F$69&amp;$J$5, '(H) Rates'!$A$6:$J$73, 5, FALSE), 0)</f>
        <v>0</v>
      </c>
      <c r="G72" s="161">
        <f t="shared" ref="G72:G75" si="0">F72*C72</f>
        <v>0</v>
      </c>
      <c r="H72" s="161">
        <f>IF(C72&gt;0, VLOOKUP($H$69, '(H) Rates'!$A$6:$J$73, 5, FALSE), 0)</f>
        <v>0</v>
      </c>
      <c r="I72" s="161">
        <f t="shared" ref="I72:I75" si="1">H72*C72</f>
        <v>0</v>
      </c>
      <c r="J72" s="161">
        <f>IF(C72&gt;0, VLOOKUP($J$69, '(H) Rates'!$A$6:$J$73, 5, FALSE), 0)</f>
        <v>0</v>
      </c>
      <c r="K72" s="161">
        <f t="shared" ref="K72:K75" si="2">J72*C72</f>
        <v>0</v>
      </c>
      <c r="L72" s="161">
        <f>IF(AND(C72&gt;0, $B$20="Yes"), VLOOKUP($L$69&amp;$J$5, '(H) Rates'!$A$6:$J$73, 5, FALSE), 0)</f>
        <v>0</v>
      </c>
      <c r="M72" s="161">
        <f t="shared" ref="M72:M75" si="3">L72*C72</f>
        <v>0</v>
      </c>
    </row>
    <row r="73" spans="1:13" ht="15.65" customHeight="1" outlineLevel="1" x14ac:dyDescent="0.3">
      <c r="A73" s="297" t="str">
        <f>A36</f>
        <v>2+ Bedroom Apartment, Stacked Town, Mobile Home:</v>
      </c>
      <c r="B73" s="298"/>
      <c r="C73" s="160">
        <f>C36+C37</f>
        <v>0</v>
      </c>
      <c r="D73" s="161">
        <f>IF(C73&gt;0, VLOOKUP($B$19&amp;$J$5, '(H) Rates'!$A$6:$J$73, 6, FALSE), 0)</f>
        <v>0</v>
      </c>
      <c r="E73" s="161">
        <f t="shared" ref="E73:E75" si="4">D73*C73</f>
        <v>0</v>
      </c>
      <c r="F73" s="161">
        <f>IF(C73&gt;0, VLOOKUP($F$69&amp;$J$5, '(H) Rates'!$A$6:$J$73, 6, FALSE), 0)</f>
        <v>0</v>
      </c>
      <c r="G73" s="161">
        <f t="shared" si="0"/>
        <v>0</v>
      </c>
      <c r="H73" s="161">
        <f>IF(C73&gt;0, VLOOKUP($H$69, '(H) Rates'!$A$6:$J$73, 6, FALSE), 0)</f>
        <v>0</v>
      </c>
      <c r="I73" s="161">
        <f t="shared" si="1"/>
        <v>0</v>
      </c>
      <c r="J73" s="161">
        <f>IF(C73&gt;0, VLOOKUP($J$69, '(H) Rates'!$A$6:$J$73, 6, FALSE), 0)</f>
        <v>0</v>
      </c>
      <c r="K73" s="161">
        <f t="shared" si="2"/>
        <v>0</v>
      </c>
      <c r="L73" s="161">
        <f>IF(AND(C73&gt;0, $B$20="Yes"), VLOOKUP($L$69&amp;$J$5, '(H) Rates'!$A$6:$J$73, 6, FALSE), 0)</f>
        <v>0</v>
      </c>
      <c r="M73" s="161">
        <f t="shared" si="3"/>
        <v>0</v>
      </c>
    </row>
    <row r="74" spans="1:13" ht="15.65" customHeight="1" outlineLevel="1" x14ac:dyDescent="0.3">
      <c r="A74" s="297" t="str">
        <f>A38</f>
        <v>Bachelor/ 1 Bedroom Apartment, Stacked Town, Mobile Home:</v>
      </c>
      <c r="B74" s="298"/>
      <c r="C74" s="160">
        <f>C38</f>
        <v>0</v>
      </c>
      <c r="D74" s="161">
        <f>IF(C74&gt;0, VLOOKUP($B$19&amp;$J$5, '(H) Rates'!$A$6:$J$73, 7, FALSE), 0)</f>
        <v>0</v>
      </c>
      <c r="E74" s="161">
        <f t="shared" si="4"/>
        <v>0</v>
      </c>
      <c r="F74" s="161">
        <f>IF(C74&gt;0, VLOOKUP($F$69&amp;$J$5, '(H) Rates'!$A$6:$J$73, 7, FALSE), 0)</f>
        <v>0</v>
      </c>
      <c r="G74" s="161">
        <f t="shared" si="0"/>
        <v>0</v>
      </c>
      <c r="H74" s="161">
        <f>IF(C74&gt;0, VLOOKUP($H$69, '(H) Rates'!$A$6:$J$73, 7, FALSE), 0)</f>
        <v>0</v>
      </c>
      <c r="I74" s="161">
        <f t="shared" si="1"/>
        <v>0</v>
      </c>
      <c r="J74" s="161">
        <f>IF(C74&gt;0, VLOOKUP($J$69, '(H) Rates'!$A$6:$J$73, 7, FALSE), 0)</f>
        <v>0</v>
      </c>
      <c r="K74" s="161">
        <f t="shared" si="2"/>
        <v>0</v>
      </c>
      <c r="L74" s="161">
        <f>IF(AND(C74&gt;0, $B$20="Yes"), VLOOKUP($L$69&amp;$J$5, '(H) Rates'!$A$6:$J$73, 7, FALSE), 0)</f>
        <v>0</v>
      </c>
      <c r="M74" s="161">
        <f t="shared" si="3"/>
        <v>0</v>
      </c>
    </row>
    <row r="75" spans="1:13" ht="15.65" customHeight="1" outlineLevel="1" x14ac:dyDescent="0.3">
      <c r="A75" s="297" t="str">
        <f>A39</f>
        <v>Residential Facility Dwelling &amp; Lodging House &amp; Garden Suite:</v>
      </c>
      <c r="B75" s="298"/>
      <c r="C75" s="160">
        <f>C39</f>
        <v>0</v>
      </c>
      <c r="D75" s="161">
        <f>IF(C75&gt;0, VLOOKUP($B$19&amp;$J$5, '(H) Rates'!$A$6:$J$73, 8, FALSE), 0)</f>
        <v>0</v>
      </c>
      <c r="E75" s="161">
        <f t="shared" si="4"/>
        <v>0</v>
      </c>
      <c r="F75" s="161">
        <f>IF(C75&gt;0, VLOOKUP($F$69&amp;$J$5, '(H) Rates'!$A$6:$J$73, 8, FALSE), 0)</f>
        <v>0</v>
      </c>
      <c r="G75" s="161">
        <f t="shared" si="0"/>
        <v>0</v>
      </c>
      <c r="H75" s="161">
        <f>IF(C75&gt;0, VLOOKUP($H$69, '(H) Rates'!$A$6:$J$73, 8, FALSE), 0)</f>
        <v>0</v>
      </c>
      <c r="I75" s="161">
        <f t="shared" si="1"/>
        <v>0</v>
      </c>
      <c r="J75" s="161">
        <f>IF(C75&gt;0, VLOOKUP($J$69, '(H) Rates'!$A$6:$J$73, 8, FALSE), 0)</f>
        <v>0</v>
      </c>
      <c r="K75" s="161">
        <f t="shared" si="2"/>
        <v>0</v>
      </c>
      <c r="L75" s="161">
        <f>IF(AND(C75&gt;0, $B$20="Yes"), VLOOKUP($L$69&amp;$J$5, '(H) Rates'!$A$6:$J$73, 8, FALSE), 0)</f>
        <v>0</v>
      </c>
      <c r="M75" s="161">
        <f t="shared" si="3"/>
        <v>0</v>
      </c>
    </row>
    <row r="76" spans="1:13" outlineLevel="1" x14ac:dyDescent="0.3">
      <c r="A76" s="305" t="s">
        <v>278</v>
      </c>
      <c r="B76" s="306"/>
      <c r="C76" s="162"/>
      <c r="D76" s="163"/>
      <c r="E76" s="163">
        <f>SUM(E71:E75)</f>
        <v>0</v>
      </c>
      <c r="F76" s="163"/>
      <c r="G76" s="163">
        <f>SUM(G71:G75)</f>
        <v>0</v>
      </c>
      <c r="H76" s="163"/>
      <c r="I76" s="163">
        <f>SUM(I71:I75)</f>
        <v>0</v>
      </c>
      <c r="J76" s="163"/>
      <c r="K76" s="163">
        <f>SUM(K71:K75)</f>
        <v>0</v>
      </c>
      <c r="L76" s="163"/>
      <c r="M76" s="163">
        <f>SUM(M70:M75)</f>
        <v>0</v>
      </c>
    </row>
    <row r="77" spans="1:13" x14ac:dyDescent="0.3">
      <c r="A77" s="70"/>
      <c r="B77" s="70"/>
      <c r="C77" s="71"/>
      <c r="D77" s="70"/>
      <c r="E77" s="70"/>
      <c r="F77" s="70"/>
      <c r="G77" s="70"/>
      <c r="H77" s="70"/>
      <c r="I77" s="70"/>
      <c r="J77" s="70"/>
      <c r="K77" s="70"/>
      <c r="L77" s="70"/>
      <c r="M77" s="70"/>
    </row>
    <row r="78" spans="1:13" outlineLevel="1" x14ac:dyDescent="0.3">
      <c r="A78" s="158" t="s">
        <v>280</v>
      </c>
      <c r="B78" s="137"/>
      <c r="C78" s="137"/>
      <c r="D78" s="137"/>
      <c r="E78" s="137"/>
      <c r="F78" s="137"/>
      <c r="G78" s="137"/>
      <c r="H78" s="137"/>
      <c r="I78" s="137"/>
      <c r="J78" s="137"/>
      <c r="K78" s="137"/>
      <c r="L78" s="137"/>
      <c r="M78" s="137"/>
    </row>
    <row r="79" spans="1:13" outlineLevel="1" x14ac:dyDescent="0.3">
      <c r="A79" s="70"/>
      <c r="B79" s="70"/>
      <c r="C79" s="94"/>
      <c r="D79" s="316" t="s">
        <v>275</v>
      </c>
      <c r="E79" s="316"/>
      <c r="F79" s="316" t="s">
        <v>126</v>
      </c>
      <c r="G79" s="316"/>
      <c r="H79" s="316" t="s">
        <v>114</v>
      </c>
      <c r="I79" s="316"/>
      <c r="J79" s="316" t="s">
        <v>111</v>
      </c>
      <c r="K79" s="316"/>
      <c r="L79" s="316" t="s">
        <v>128</v>
      </c>
      <c r="M79" s="316"/>
    </row>
    <row r="80" spans="1:13" outlineLevel="1" x14ac:dyDescent="0.3">
      <c r="A80" s="70"/>
      <c r="B80" s="70"/>
      <c r="C80" s="159" t="s">
        <v>276</v>
      </c>
      <c r="D80" s="159" t="s">
        <v>277</v>
      </c>
      <c r="E80" s="159" t="s">
        <v>278</v>
      </c>
      <c r="F80" s="159" t="s">
        <v>277</v>
      </c>
      <c r="G80" s="159" t="s">
        <v>278</v>
      </c>
      <c r="H80" s="159" t="s">
        <v>277</v>
      </c>
      <c r="I80" s="159" t="s">
        <v>278</v>
      </c>
      <c r="J80" s="159" t="s">
        <v>279</v>
      </c>
      <c r="K80" s="159" t="s">
        <v>278</v>
      </c>
      <c r="L80" s="159" t="s">
        <v>279</v>
      </c>
      <c r="M80" s="159" t="s">
        <v>278</v>
      </c>
    </row>
    <row r="81" spans="1:13" outlineLevel="1" x14ac:dyDescent="0.3">
      <c r="A81" s="297" t="str">
        <f>A40</f>
        <v>Non-Residential:</v>
      </c>
      <c r="B81" s="298"/>
      <c r="C81" s="164">
        <f>SUM(C40:D40)</f>
        <v>0</v>
      </c>
      <c r="D81" s="161">
        <f>IF(C81&gt;0,VLOOKUP($B$19&amp;$J$5,'(H) Rates'!$A$6:$J$73,9,FALSE),0)</f>
        <v>0</v>
      </c>
      <c r="E81" s="161">
        <f>D81*C81</f>
        <v>0</v>
      </c>
      <c r="F81" s="161">
        <f>IF(C81&gt;0, VLOOKUP($F$69&amp;$J$5, '(H) Rates'!$A$6:$J$73, 9, FALSE), 0)</f>
        <v>0</v>
      </c>
      <c r="G81" s="161">
        <f>F81*C81</f>
        <v>0</v>
      </c>
      <c r="H81" s="161">
        <f>IF(C81&gt;0, VLOOKUP($H$79, '(H) Rates'!$A$6:$J$73, 9, FALSE), 0)</f>
        <v>0</v>
      </c>
      <c r="I81" s="161">
        <f>H81*C81</f>
        <v>0</v>
      </c>
      <c r="J81" s="161">
        <f>IF(C81&gt;0, VLOOKUP($J$79, '(H) Rates'!$A$6:$J$73, 9, FALSE), 0)</f>
        <v>0</v>
      </c>
      <c r="K81" s="161">
        <f>J81*C81</f>
        <v>0</v>
      </c>
      <c r="L81" s="161">
        <f>IF(AND(C81&gt;0, $B$20="Yes"), VLOOKUP($L$79&amp;$J$5, '(H) Rates'!$A$6:$J$73, 9, FALSE), 0)</f>
        <v>0</v>
      </c>
      <c r="M81" s="161">
        <f>L81*C81</f>
        <v>0</v>
      </c>
    </row>
    <row r="82" spans="1:13" outlineLevel="1" x14ac:dyDescent="0.3">
      <c r="A82" s="305" t="s">
        <v>278</v>
      </c>
      <c r="B82" s="306"/>
      <c r="C82" s="162"/>
      <c r="D82" s="165"/>
      <c r="E82" s="163">
        <f>SUM(E81:E81)</f>
        <v>0</v>
      </c>
      <c r="F82" s="165"/>
      <c r="G82" s="163">
        <f>SUM(G81:G81)</f>
        <v>0</v>
      </c>
      <c r="H82" s="165"/>
      <c r="I82" s="163">
        <f>SUM(I81:I81)</f>
        <v>0</v>
      </c>
      <c r="J82" s="165"/>
      <c r="K82" s="163">
        <f>SUM(K81:K81)</f>
        <v>0</v>
      </c>
      <c r="L82" s="165"/>
      <c r="M82" s="165">
        <f>SUM(M80:M81)</f>
        <v>0</v>
      </c>
    </row>
    <row r="83" spans="1:13" outlineLevel="1" x14ac:dyDescent="0.3">
      <c r="A83" s="147"/>
      <c r="B83" s="147"/>
      <c r="C83" s="166"/>
      <c r="D83" s="167"/>
      <c r="E83" s="167"/>
      <c r="F83" s="167"/>
      <c r="G83" s="167"/>
      <c r="H83" s="167"/>
      <c r="I83" s="167"/>
      <c r="J83" s="167"/>
      <c r="K83" s="167"/>
      <c r="L83" s="167"/>
      <c r="M83" s="167"/>
    </row>
    <row r="84" spans="1:13" x14ac:dyDescent="0.3">
      <c r="A84" s="147"/>
      <c r="B84" s="147"/>
      <c r="C84" s="168"/>
      <c r="D84" s="168"/>
      <c r="E84" s="168">
        <f>ROUND(E76+E82,2)</f>
        <v>0</v>
      </c>
      <c r="F84" s="169"/>
      <c r="G84" s="168">
        <f>ROUND(G76+G82,2)</f>
        <v>0</v>
      </c>
      <c r="H84" s="169"/>
      <c r="I84" s="168">
        <f>ROUND(I76+I82,2)</f>
        <v>0</v>
      </c>
      <c r="J84" s="169"/>
      <c r="K84" s="168">
        <f>ROUND(K76+K82,2)</f>
        <v>0</v>
      </c>
      <c r="L84" s="169"/>
      <c r="M84" s="168">
        <f>ROUND(M76+M82,2)</f>
        <v>0</v>
      </c>
    </row>
    <row r="85" spans="1:13" x14ac:dyDescent="0.3">
      <c r="A85" s="147"/>
      <c r="B85" s="147"/>
      <c r="C85" s="148"/>
      <c r="D85" s="148"/>
      <c r="E85" s="170"/>
      <c r="F85" s="170"/>
      <c r="G85" s="170"/>
      <c r="H85" s="170"/>
      <c r="I85" s="170"/>
      <c r="J85" s="170"/>
      <c r="K85" s="170"/>
      <c r="L85" s="170"/>
      <c r="M85" s="170"/>
    </row>
    <row r="86" spans="1:13" x14ac:dyDescent="0.3">
      <c r="A86" s="70"/>
      <c r="B86" s="70"/>
      <c r="C86" s="71"/>
      <c r="D86" s="70"/>
      <c r="E86" s="70"/>
      <c r="F86" s="70"/>
      <c r="G86" s="70"/>
      <c r="H86" s="70"/>
      <c r="I86" s="70"/>
      <c r="J86" s="70"/>
      <c r="K86" s="70"/>
      <c r="L86" s="70"/>
      <c r="M86" s="70"/>
    </row>
    <row r="87" spans="1:13" ht="15.5" outlineLevel="1" x14ac:dyDescent="0.3">
      <c r="A87" s="311" t="s">
        <v>281</v>
      </c>
      <c r="B87" s="311"/>
      <c r="C87" s="311"/>
      <c r="D87" s="311"/>
      <c r="E87" s="311"/>
      <c r="F87" s="311"/>
      <c r="G87" s="311"/>
      <c r="H87" s="311"/>
      <c r="I87" s="311"/>
      <c r="J87" s="311"/>
      <c r="K87" s="311"/>
      <c r="L87" s="311"/>
      <c r="M87" s="311"/>
    </row>
    <row r="88" spans="1:13" outlineLevel="1" x14ac:dyDescent="0.3">
      <c r="A88" s="137"/>
      <c r="B88" s="137"/>
      <c r="C88" s="137"/>
      <c r="D88" s="137"/>
      <c r="E88" s="137"/>
      <c r="F88" s="137"/>
      <c r="G88" s="137"/>
      <c r="H88" s="137"/>
      <c r="I88" s="137"/>
      <c r="J88" s="137"/>
      <c r="K88" s="137"/>
      <c r="L88" s="137"/>
      <c r="M88" s="137"/>
    </row>
    <row r="89" spans="1:13" outlineLevel="2" x14ac:dyDescent="0.3">
      <c r="A89" s="158" t="s">
        <v>274</v>
      </c>
      <c r="B89" s="137"/>
      <c r="C89" s="137"/>
      <c r="D89" s="137"/>
      <c r="E89" s="137"/>
      <c r="F89" s="137"/>
      <c r="G89" s="137"/>
      <c r="H89" s="137"/>
      <c r="I89" s="137"/>
      <c r="J89" s="137"/>
      <c r="K89" s="137"/>
      <c r="L89" s="137"/>
      <c r="M89" s="137"/>
    </row>
    <row r="90" spans="1:13" outlineLevel="2" x14ac:dyDescent="0.3">
      <c r="A90" s="70"/>
      <c r="B90" s="70"/>
      <c r="C90" s="94"/>
      <c r="D90" s="303" t="s">
        <v>275</v>
      </c>
      <c r="E90" s="304"/>
      <c r="F90" s="303" t="s">
        <v>126</v>
      </c>
      <c r="G90" s="304"/>
      <c r="H90" s="303" t="s">
        <v>114</v>
      </c>
      <c r="I90" s="304"/>
      <c r="J90" s="303" t="s">
        <v>111</v>
      </c>
      <c r="K90" s="304"/>
      <c r="L90" s="303" t="s">
        <v>128</v>
      </c>
      <c r="M90" s="304"/>
    </row>
    <row r="91" spans="1:13" outlineLevel="2" x14ac:dyDescent="0.3">
      <c r="A91" s="70"/>
      <c r="B91" s="70"/>
      <c r="C91" s="159" t="s">
        <v>276</v>
      </c>
      <c r="D91" s="159" t="s">
        <v>277</v>
      </c>
      <c r="E91" s="159" t="s">
        <v>278</v>
      </c>
      <c r="F91" s="159" t="s">
        <v>277</v>
      </c>
      <c r="G91" s="159" t="s">
        <v>278</v>
      </c>
      <c r="H91" s="159" t="s">
        <v>277</v>
      </c>
      <c r="I91" s="159" t="s">
        <v>278</v>
      </c>
      <c r="J91" s="159" t="s">
        <v>279</v>
      </c>
      <c r="K91" s="159" t="s">
        <v>278</v>
      </c>
      <c r="L91" s="159" t="s">
        <v>279</v>
      </c>
      <c r="M91" s="159" t="s">
        <v>278</v>
      </c>
    </row>
    <row r="92" spans="1:13" outlineLevel="2" x14ac:dyDescent="0.3">
      <c r="A92" s="297" t="str">
        <f>A34</f>
        <v>Single-Detached Dwelling &amp; Semi-Detached Dwelling:</v>
      </c>
      <c r="B92" s="298"/>
      <c r="C92" s="160">
        <f>E34</f>
        <v>0</v>
      </c>
      <c r="D92" s="161">
        <f>IF(C92&gt;0, VLOOKUP($B$19&amp;$J$5, '(H) Rates'!$A$6:$J$73, 4, FALSE), 0)</f>
        <v>0</v>
      </c>
      <c r="E92" s="161">
        <f>D92*C92</f>
        <v>0</v>
      </c>
      <c r="F92" s="161">
        <f>IF(C92&gt;0, VLOOKUP($F$69&amp;$J$5, '(H) Rates'!$A$6:$J$73, 4, FALSE), 0)</f>
        <v>0</v>
      </c>
      <c r="G92" s="161">
        <f>F92*C92</f>
        <v>0</v>
      </c>
      <c r="H92" s="161">
        <f>IF(C92&gt;0, VLOOKUP($H$90, '(H) Rates'!$A$6:$J$73, 4, FALSE), 0)</f>
        <v>0</v>
      </c>
      <c r="I92" s="161">
        <f>H92*C92</f>
        <v>0</v>
      </c>
      <c r="J92" s="161">
        <f>IF(C92&gt;0, VLOOKUP($J$90, '(H) Rates'!$A$6:$J$73, 4, FALSE), 0)</f>
        <v>0</v>
      </c>
      <c r="K92" s="161">
        <f>J92*C92</f>
        <v>0</v>
      </c>
      <c r="L92" s="161">
        <f>IF(AND(C92&gt;0, $B$20="Yes"), VLOOKUP($L$90&amp;$J$5, '(H) Rates'!$A$6:$J$73, 4, FALSE), 0)</f>
        <v>0</v>
      </c>
      <c r="M92" s="161">
        <f>L92*C92</f>
        <v>0</v>
      </c>
    </row>
    <row r="93" spans="1:13" outlineLevel="2" x14ac:dyDescent="0.3">
      <c r="A93" s="297" t="str">
        <f>A35</f>
        <v>Townhouses &amp; Other Multiple Unit Dwellings:</v>
      </c>
      <c r="B93" s="298"/>
      <c r="C93" s="160">
        <f>E35</f>
        <v>0</v>
      </c>
      <c r="D93" s="161">
        <f>IF(C93&gt;0, VLOOKUP($B$19&amp;$J$5, '(H) Rates'!$A$6:$J$73, 5, FALSE), 0)</f>
        <v>0</v>
      </c>
      <c r="E93" s="161">
        <f t="shared" ref="E93:E96" si="5">D93*C93</f>
        <v>0</v>
      </c>
      <c r="F93" s="161">
        <f>IF(C93&gt;0, VLOOKUP($F$69&amp;$J$5, '(H) Rates'!$A$6:$J$73, 5, FALSE), 0)</f>
        <v>0</v>
      </c>
      <c r="G93" s="161">
        <f t="shared" ref="G93:G96" si="6">F93*C93</f>
        <v>0</v>
      </c>
      <c r="H93" s="161">
        <f>IF(C93&gt;0, VLOOKUP($H$90, '(H) Rates'!$A$6:$J$73, 5, FALSE), 0)</f>
        <v>0</v>
      </c>
      <c r="I93" s="161">
        <f t="shared" ref="I93:I96" si="7">H93*C93</f>
        <v>0</v>
      </c>
      <c r="J93" s="161">
        <f>IF(C93&gt;0, VLOOKUP($J$90, '(H) Rates'!$A$6:$J$73, 5, FALSE), 0)</f>
        <v>0</v>
      </c>
      <c r="K93" s="161">
        <f t="shared" ref="K93:K96" si="8">J93*C93</f>
        <v>0</v>
      </c>
      <c r="L93" s="161">
        <f>IF(AND(C93&gt;0, $B$20="Yes"), VLOOKUP($L$90&amp;$J$5, '(H) Rates'!$A$6:$J$73, 5, FALSE), 0)</f>
        <v>0</v>
      </c>
      <c r="M93" s="161">
        <f t="shared" ref="M93:M96" si="9">L93*C93</f>
        <v>0</v>
      </c>
    </row>
    <row r="94" spans="1:13" outlineLevel="2" x14ac:dyDescent="0.3">
      <c r="A94" s="297" t="str">
        <f>A36</f>
        <v>2+ Bedroom Apartment, Stacked Town, Mobile Home:</v>
      </c>
      <c r="B94" s="298"/>
      <c r="C94" s="160">
        <f>E36+E37</f>
        <v>0</v>
      </c>
      <c r="D94" s="161">
        <f>IF(C94&gt;0, VLOOKUP($B$19&amp;$J$5, '(H) Rates'!$A$6:$J$73, 6, FALSE), 0)</f>
        <v>0</v>
      </c>
      <c r="E94" s="161">
        <f t="shared" si="5"/>
        <v>0</v>
      </c>
      <c r="F94" s="161">
        <f>IF(C94&gt;0, VLOOKUP($F$69&amp;$J$5, '(H) Rates'!$A$6:$J$73, 6, FALSE), 0)</f>
        <v>0</v>
      </c>
      <c r="G94" s="161">
        <f t="shared" si="6"/>
        <v>0</v>
      </c>
      <c r="H94" s="161">
        <f>IF(C94&gt;0, VLOOKUP($H$90, '(H) Rates'!$A$6:$J$73, 6, FALSE), 0)</f>
        <v>0</v>
      </c>
      <c r="I94" s="161">
        <f t="shared" si="7"/>
        <v>0</v>
      </c>
      <c r="J94" s="161">
        <f>IF(C94&gt;0, VLOOKUP($J$90, '(H) Rates'!$A$6:$J$73, 6, FALSE), 0)</f>
        <v>0</v>
      </c>
      <c r="K94" s="161">
        <f t="shared" si="8"/>
        <v>0</v>
      </c>
      <c r="L94" s="161">
        <f>IF(AND(C94&gt;0, $B$20="Yes"), VLOOKUP($L$90&amp;$J$5, '(H) Rates'!$A$6:$J$73, 6, FALSE), 0)</f>
        <v>0</v>
      </c>
      <c r="M94" s="161">
        <f t="shared" si="9"/>
        <v>0</v>
      </c>
    </row>
    <row r="95" spans="1:13" outlineLevel="2" x14ac:dyDescent="0.3">
      <c r="A95" s="297" t="str">
        <f>A38</f>
        <v>Bachelor/ 1 Bedroom Apartment, Stacked Town, Mobile Home:</v>
      </c>
      <c r="B95" s="298"/>
      <c r="C95" s="160">
        <f>E38</f>
        <v>0</v>
      </c>
      <c r="D95" s="161">
        <f>IF(C95&gt;0, VLOOKUP($B$19&amp;$J$5, '(H) Rates'!$A$6:$J$73, 7, FALSE), 0)</f>
        <v>0</v>
      </c>
      <c r="E95" s="161">
        <f t="shared" si="5"/>
        <v>0</v>
      </c>
      <c r="F95" s="161">
        <f>IF(C95&gt;0, VLOOKUP($F$69&amp;$J$5, '(H) Rates'!$A$6:$J$73, 7, FALSE), 0)</f>
        <v>0</v>
      </c>
      <c r="G95" s="161">
        <f t="shared" si="6"/>
        <v>0</v>
      </c>
      <c r="H95" s="161">
        <f>IF(C95&gt;0, VLOOKUP($H$90, '(H) Rates'!$A$6:$J$73, 7, FALSE), 0)</f>
        <v>0</v>
      </c>
      <c r="I95" s="161">
        <f t="shared" si="7"/>
        <v>0</v>
      </c>
      <c r="J95" s="161">
        <f>IF(C95&gt;0, VLOOKUP($J$90, '(H) Rates'!$A$6:$J$73, 7, FALSE), 0)</f>
        <v>0</v>
      </c>
      <c r="K95" s="161">
        <f t="shared" si="8"/>
        <v>0</v>
      </c>
      <c r="L95" s="161">
        <f>IF(AND(C95&gt;0, $B$20="Yes"), VLOOKUP($L$90&amp;$J$5, '(H) Rates'!$A$6:$J$73, 7, FALSE), 0)</f>
        <v>0</v>
      </c>
      <c r="M95" s="161">
        <f t="shared" si="9"/>
        <v>0</v>
      </c>
    </row>
    <row r="96" spans="1:13" outlineLevel="2" x14ac:dyDescent="0.3">
      <c r="A96" s="297" t="str">
        <f>A39</f>
        <v>Residential Facility Dwelling &amp; Lodging House &amp; Garden Suite:</v>
      </c>
      <c r="B96" s="298"/>
      <c r="C96" s="160">
        <f>E39</f>
        <v>0</v>
      </c>
      <c r="D96" s="161">
        <f>IF(C96&gt;0, VLOOKUP($B$19&amp;$J$5, '(H) Rates'!$A$6:$J$73, 8, FALSE), 0)</f>
        <v>0</v>
      </c>
      <c r="E96" s="161">
        <f t="shared" si="5"/>
        <v>0</v>
      </c>
      <c r="F96" s="161">
        <f>IF(C96&gt;0, VLOOKUP($F$69&amp;$J$5, '(H) Rates'!$A$6:$J$73, 8, FALSE), 0)</f>
        <v>0</v>
      </c>
      <c r="G96" s="161">
        <f t="shared" si="6"/>
        <v>0</v>
      </c>
      <c r="H96" s="161">
        <f>IF(C96&gt;0, VLOOKUP($H$90, '(H) Rates'!$A$6:$J$73, 8, FALSE), 0)</f>
        <v>0</v>
      </c>
      <c r="I96" s="161">
        <f t="shared" si="7"/>
        <v>0</v>
      </c>
      <c r="J96" s="161">
        <f>IF(C96&gt;0, VLOOKUP($J$90, '(H) Rates'!$A$6:$J$73, 8, FALSE), 0)</f>
        <v>0</v>
      </c>
      <c r="K96" s="161">
        <f t="shared" si="8"/>
        <v>0</v>
      </c>
      <c r="L96" s="161">
        <f>IF(AND(C96&gt;0, $B$20="Yes"), VLOOKUP($L$90&amp;$J$5, '(H) Rates'!$A$6:$J$73, 8, FALSE), 0)</f>
        <v>0</v>
      </c>
      <c r="M96" s="161">
        <f t="shared" si="9"/>
        <v>0</v>
      </c>
    </row>
    <row r="97" spans="1:16" outlineLevel="2" x14ac:dyDescent="0.3">
      <c r="A97" s="305" t="s">
        <v>278</v>
      </c>
      <c r="B97" s="306"/>
      <c r="C97" s="163"/>
      <c r="D97" s="163"/>
      <c r="E97" s="163">
        <f>SUM(E92:E96)</f>
        <v>0</v>
      </c>
      <c r="F97" s="163"/>
      <c r="G97" s="163">
        <f>SUM(G92:G96)</f>
        <v>0</v>
      </c>
      <c r="H97" s="163"/>
      <c r="I97" s="163">
        <f>SUM(I92:I96)</f>
        <v>0</v>
      </c>
      <c r="J97" s="163"/>
      <c r="K97" s="163">
        <f>SUM(K92:K96)</f>
        <v>0</v>
      </c>
      <c r="L97" s="163"/>
      <c r="M97" s="163">
        <f>SUM(M91:M96)</f>
        <v>0</v>
      </c>
    </row>
    <row r="98" spans="1:16" outlineLevel="1" x14ac:dyDescent="0.3">
      <c r="A98" s="70"/>
      <c r="B98" s="70"/>
      <c r="C98" s="71"/>
      <c r="D98" s="70"/>
      <c r="E98" s="70"/>
      <c r="F98" s="70"/>
      <c r="G98" s="70"/>
      <c r="H98" s="70"/>
      <c r="I98" s="70"/>
      <c r="J98" s="70"/>
      <c r="K98" s="70"/>
      <c r="L98" s="70"/>
      <c r="M98" s="70"/>
    </row>
    <row r="99" spans="1:16" outlineLevel="2" x14ac:dyDescent="0.3">
      <c r="A99" s="158" t="s">
        <v>280</v>
      </c>
      <c r="B99" s="137"/>
      <c r="C99" s="137"/>
      <c r="D99" s="137"/>
      <c r="E99" s="137"/>
      <c r="F99" s="137"/>
      <c r="G99" s="137"/>
      <c r="H99" s="137"/>
      <c r="I99" s="137"/>
      <c r="J99" s="137"/>
      <c r="K99" s="137"/>
      <c r="L99" s="137"/>
      <c r="M99" s="137"/>
    </row>
    <row r="100" spans="1:16" outlineLevel="2" x14ac:dyDescent="0.3">
      <c r="A100" s="70"/>
      <c r="B100" s="70"/>
      <c r="C100" s="94"/>
      <c r="D100" s="303" t="s">
        <v>275</v>
      </c>
      <c r="E100" s="304"/>
      <c r="F100" s="303" t="s">
        <v>126</v>
      </c>
      <c r="G100" s="304"/>
      <c r="H100" s="303" t="s">
        <v>114</v>
      </c>
      <c r="I100" s="304"/>
      <c r="J100" s="303" t="s">
        <v>111</v>
      </c>
      <c r="K100" s="304"/>
      <c r="L100" s="303" t="s">
        <v>128</v>
      </c>
      <c r="M100" s="304"/>
    </row>
    <row r="101" spans="1:16" outlineLevel="2" x14ac:dyDescent="0.3">
      <c r="A101" s="70"/>
      <c r="B101" s="70"/>
      <c r="C101" s="159" t="s">
        <v>276</v>
      </c>
      <c r="D101" s="159" t="s">
        <v>277</v>
      </c>
      <c r="E101" s="159" t="s">
        <v>278</v>
      </c>
      <c r="F101" s="159" t="s">
        <v>277</v>
      </c>
      <c r="G101" s="159" t="s">
        <v>278</v>
      </c>
      <c r="H101" s="159" t="s">
        <v>277</v>
      </c>
      <c r="I101" s="159" t="s">
        <v>278</v>
      </c>
      <c r="J101" s="159" t="s">
        <v>279</v>
      </c>
      <c r="K101" s="159" t="s">
        <v>278</v>
      </c>
      <c r="L101" s="159" t="s">
        <v>279</v>
      </c>
      <c r="M101" s="159" t="s">
        <v>278</v>
      </c>
    </row>
    <row r="102" spans="1:16" outlineLevel="2" x14ac:dyDescent="0.3">
      <c r="A102" s="297" t="str">
        <f>A40</f>
        <v>Non-Residential:</v>
      </c>
      <c r="B102" s="298"/>
      <c r="C102" s="164">
        <f>SUM(E40:F40)</f>
        <v>0</v>
      </c>
      <c r="D102" s="161">
        <f>IF(C102&gt;0, VLOOKUP($B$19&amp;$J$5, '(H) Rates'!$A$6:$J$73, 9, FALSE), 0)</f>
        <v>0</v>
      </c>
      <c r="E102" s="161">
        <f>D102*C102</f>
        <v>0</v>
      </c>
      <c r="F102" s="161">
        <f>IF(C102&gt;0, VLOOKUP($F$69&amp;$J$5, '(H) Rates'!$A$6:$J$73, 9, FALSE), 0)</f>
        <v>0</v>
      </c>
      <c r="G102" s="161">
        <f>F102*C102</f>
        <v>0</v>
      </c>
      <c r="H102" s="161">
        <f>IF(C102&gt;0, VLOOKUP($H$100, '(H) Rates'!$A$6:$J$73, 9, FALSE), 0)</f>
        <v>0</v>
      </c>
      <c r="I102" s="161">
        <f>H102*C102</f>
        <v>0</v>
      </c>
      <c r="J102" s="161">
        <f>IF(C102&gt;0, VLOOKUP($J$90, '(H) Rates'!$A$6:$J$73, 9, FALSE), 0)</f>
        <v>0</v>
      </c>
      <c r="K102" s="161">
        <f>J102*C102</f>
        <v>0</v>
      </c>
      <c r="L102" s="161">
        <f>IF(AND(C102&gt;0, $B$20="Yes"), VLOOKUP($L$100&amp;$J$5, '(H) Rates'!$A$6:$J$73, 9, FALSE), 0)</f>
        <v>0</v>
      </c>
      <c r="M102" s="161">
        <f>L102*C102</f>
        <v>0</v>
      </c>
    </row>
    <row r="103" spans="1:16" outlineLevel="2" x14ac:dyDescent="0.3">
      <c r="A103" s="305" t="s">
        <v>278</v>
      </c>
      <c r="B103" s="306"/>
      <c r="C103" s="162"/>
      <c r="D103" s="163"/>
      <c r="E103" s="163">
        <f>SUM(E102:E102)</f>
        <v>0</v>
      </c>
      <c r="F103" s="163"/>
      <c r="G103" s="163">
        <f>SUM(G102:G102)</f>
        <v>0</v>
      </c>
      <c r="H103" s="163"/>
      <c r="I103" s="163">
        <f>SUM(I102:I102)</f>
        <v>0</v>
      </c>
      <c r="J103" s="163"/>
      <c r="K103" s="163">
        <f>SUM(K102:K102)</f>
        <v>0</v>
      </c>
      <c r="L103" s="163"/>
      <c r="M103" s="163">
        <f>SUM(M101:M102)</f>
        <v>0</v>
      </c>
    </row>
    <row r="104" spans="1:16" outlineLevel="2" x14ac:dyDescent="0.3">
      <c r="A104" s="147"/>
      <c r="B104" s="147"/>
      <c r="C104" s="166"/>
      <c r="D104" s="167"/>
      <c r="E104" s="167"/>
      <c r="F104" s="167"/>
      <c r="G104" s="167"/>
      <c r="H104" s="167"/>
      <c r="I104" s="167"/>
      <c r="J104" s="167"/>
      <c r="K104" s="167"/>
      <c r="L104" s="167"/>
      <c r="M104" s="167"/>
    </row>
    <row r="105" spans="1:16" s="72" customFormat="1" outlineLevel="1" x14ac:dyDescent="0.3">
      <c r="A105" s="171"/>
      <c r="B105" s="171"/>
      <c r="C105" s="169"/>
      <c r="D105" s="169"/>
      <c r="E105" s="168">
        <f>ROUND(E97+E103,2)</f>
        <v>0</v>
      </c>
      <c r="F105" s="169"/>
      <c r="G105" s="168">
        <f>ROUND(G97+G103,2)</f>
        <v>0</v>
      </c>
      <c r="H105" s="169"/>
      <c r="I105" s="168">
        <f>ROUND(I97+I103,2)</f>
        <v>0</v>
      </c>
      <c r="J105" s="169"/>
      <c r="K105" s="168">
        <f>ROUND(K97+K103,2)</f>
        <v>0</v>
      </c>
      <c r="L105" s="169"/>
      <c r="M105" s="168">
        <f>ROUND(M97+M103,2)</f>
        <v>0</v>
      </c>
    </row>
    <row r="106" spans="1:16" outlineLevel="1" x14ac:dyDescent="0.3">
      <c r="A106" s="147"/>
      <c r="B106" s="147"/>
      <c r="C106" s="166"/>
      <c r="D106" s="167"/>
      <c r="E106" s="167"/>
      <c r="F106" s="167"/>
      <c r="G106" s="167"/>
      <c r="H106" s="167"/>
      <c r="I106" s="167"/>
      <c r="J106" s="167"/>
      <c r="K106" s="167"/>
      <c r="L106" s="167"/>
      <c r="M106" s="167"/>
    </row>
    <row r="107" spans="1:16" x14ac:dyDescent="0.3">
      <c r="A107" s="147"/>
      <c r="B107" s="147"/>
      <c r="C107" s="166"/>
      <c r="D107" s="167"/>
      <c r="E107" s="167"/>
      <c r="F107" s="167"/>
      <c r="G107" s="167"/>
      <c r="H107" s="167"/>
      <c r="I107" s="167"/>
      <c r="J107" s="167"/>
      <c r="K107" s="167"/>
      <c r="L107" s="167"/>
      <c r="M107" s="167"/>
      <c r="P107" s="75"/>
    </row>
    <row r="108" spans="1:16" ht="15.5" outlineLevel="1" x14ac:dyDescent="0.3">
      <c r="A108" s="311" t="s">
        <v>37</v>
      </c>
      <c r="B108" s="311"/>
      <c r="C108" s="311"/>
      <c r="D108" s="311"/>
      <c r="E108" s="311"/>
      <c r="F108" s="311"/>
      <c r="G108" s="311"/>
      <c r="H108" s="311"/>
      <c r="I108" s="311"/>
      <c r="J108" s="311"/>
      <c r="K108" s="311"/>
      <c r="L108" s="311"/>
      <c r="M108" s="311"/>
      <c r="P108" s="76"/>
    </row>
    <row r="109" spans="1:16" outlineLevel="1" x14ac:dyDescent="0.3">
      <c r="A109" s="137"/>
      <c r="B109" s="137"/>
      <c r="C109" s="137"/>
      <c r="D109" s="137"/>
      <c r="E109" s="137"/>
      <c r="F109" s="137"/>
      <c r="G109" s="137"/>
      <c r="H109" s="137"/>
      <c r="I109" s="137"/>
      <c r="J109" s="137"/>
      <c r="K109" s="137"/>
      <c r="L109" s="137"/>
      <c r="M109" s="137"/>
    </row>
    <row r="110" spans="1:16" outlineLevel="1" x14ac:dyDescent="0.3">
      <c r="A110" s="137"/>
      <c r="B110" s="137"/>
      <c r="C110" s="94"/>
      <c r="D110" s="316" t="s">
        <v>275</v>
      </c>
      <c r="E110" s="316"/>
      <c r="F110" s="316" t="s">
        <v>126</v>
      </c>
      <c r="G110" s="316"/>
      <c r="H110" s="316" t="s">
        <v>114</v>
      </c>
      <c r="I110" s="316"/>
      <c r="J110" s="316" t="s">
        <v>111</v>
      </c>
      <c r="K110" s="316"/>
      <c r="L110" s="316" t="s">
        <v>128</v>
      </c>
      <c r="M110" s="316"/>
    </row>
    <row r="111" spans="1:16" outlineLevel="1" x14ac:dyDescent="0.3">
      <c r="A111" s="300"/>
      <c r="B111" s="300"/>
      <c r="C111" s="301"/>
      <c r="D111" s="159"/>
      <c r="E111" s="159" t="s">
        <v>278</v>
      </c>
      <c r="F111" s="159"/>
      <c r="G111" s="159" t="s">
        <v>278</v>
      </c>
      <c r="H111" s="159"/>
      <c r="I111" s="159" t="s">
        <v>278</v>
      </c>
      <c r="J111" s="159"/>
      <c r="K111" s="159" t="s">
        <v>278</v>
      </c>
      <c r="L111" s="159"/>
      <c r="M111" s="159" t="s">
        <v>278</v>
      </c>
    </row>
    <row r="112" spans="1:16" outlineLevel="1" x14ac:dyDescent="0.3">
      <c r="A112" s="297" t="str">
        <f>IF(J45="Yes", '(H) Navigation'!E46,"")</f>
        <v/>
      </c>
      <c r="B112" s="297"/>
      <c r="C112" s="298"/>
      <c r="D112" s="172">
        <v>0</v>
      </c>
      <c r="E112" s="173">
        <v>0</v>
      </c>
      <c r="F112" s="172">
        <v>0</v>
      </c>
      <c r="G112" s="173">
        <v>0</v>
      </c>
      <c r="H112" s="172">
        <f>IF($A$112='(H) Navigation'!$E$46, 1, 0)</f>
        <v>0</v>
      </c>
      <c r="I112" s="173">
        <f>IF(H112&gt;0, ($I$84-$I$105)*H112, 0)</f>
        <v>0</v>
      </c>
      <c r="J112" s="172">
        <f>IF($A$112='(H) Navigation'!$E$46, 1, 0)</f>
        <v>0</v>
      </c>
      <c r="K112" s="173">
        <f t="shared" ref="K112:K120" si="10">IF(J112&gt;0, ($K$84-$K$105)*J112, 0)</f>
        <v>0</v>
      </c>
      <c r="L112" s="172">
        <v>0</v>
      </c>
      <c r="M112" s="173">
        <v>0</v>
      </c>
    </row>
    <row r="113" spans="1:13" outlineLevel="1" x14ac:dyDescent="0.3">
      <c r="A113" s="297" t="str">
        <f>IF(J46="Yes",'(H) Navigation'!E47,"")</f>
        <v/>
      </c>
      <c r="B113" s="297"/>
      <c r="C113" s="298"/>
      <c r="D113" s="172">
        <f>IF($A$113='(H) Navigation'!$E$47, 1, 0)</f>
        <v>0</v>
      </c>
      <c r="E113" s="173">
        <f t="shared" ref="E113:E120" si="11">IF(D113&gt;0, ($E$84-$E$105)*D113, 0)</f>
        <v>0</v>
      </c>
      <c r="F113" s="172">
        <f>IF($A$113='(H) Navigation'!$E$47, 1, 0)</f>
        <v>0</v>
      </c>
      <c r="G113" s="173">
        <f t="shared" ref="G113:G120" si="12">IF(D113&gt;0, ($G$84-$G$105)*D113, 0)</f>
        <v>0</v>
      </c>
      <c r="H113" s="172">
        <f>IF($A$113='(H) Navigation'!$E$47, 1, 0)</f>
        <v>0</v>
      </c>
      <c r="I113" s="173">
        <f>IF(H113&gt;0, ($I$84-$I$105)*H113, 0)</f>
        <v>0</v>
      </c>
      <c r="J113" s="172">
        <f>IF($A$113='(H) Navigation'!$E$47, 1, 0)</f>
        <v>0</v>
      </c>
      <c r="K113" s="173">
        <f t="shared" si="10"/>
        <v>0</v>
      </c>
      <c r="L113" s="172">
        <f>IF($A$113='(H) Navigation'!$E$47, 1, 0)</f>
        <v>0</v>
      </c>
      <c r="M113" s="173">
        <f t="shared" ref="M113:M120" si="13">IF(L113&gt;0, (M$84-$M$105)*L113, 0)</f>
        <v>0</v>
      </c>
    </row>
    <row r="114" spans="1:13" outlineLevel="1" x14ac:dyDescent="0.3">
      <c r="A114" s="297" t="str">
        <f>IF(J47="Yes", '(H) Navigation'!E48,"")</f>
        <v/>
      </c>
      <c r="B114" s="297"/>
      <c r="C114" s="298"/>
      <c r="D114" s="172">
        <f>IF($A$114='(H) Navigation'!$E$48, 1, 0)</f>
        <v>0</v>
      </c>
      <c r="E114" s="173">
        <f t="shared" si="11"/>
        <v>0</v>
      </c>
      <c r="F114" s="172">
        <f>IF($A$114='(H) Navigation'!$E$48, 1, 0)</f>
        <v>0</v>
      </c>
      <c r="G114" s="173">
        <f t="shared" si="12"/>
        <v>0</v>
      </c>
      <c r="H114" s="172">
        <v>0</v>
      </c>
      <c r="I114" s="173">
        <v>0</v>
      </c>
      <c r="J114" s="172">
        <v>0</v>
      </c>
      <c r="K114" s="173">
        <v>0</v>
      </c>
      <c r="L114" s="172">
        <f>IF($A$114='(H) Navigation'!$E$48, 1, 0)</f>
        <v>0</v>
      </c>
      <c r="M114" s="173">
        <f t="shared" si="13"/>
        <v>0</v>
      </c>
    </row>
    <row r="115" spans="1:13" outlineLevel="1" x14ac:dyDescent="0.3">
      <c r="A115" s="297" t="str">
        <f>IF(J48="Yes", '(H) Navigation'!E49,"")</f>
        <v/>
      </c>
      <c r="B115" s="297"/>
      <c r="C115" s="298"/>
      <c r="D115" s="172">
        <f>IF($A$115='(H) Navigation'!$E$49, 1, 0)</f>
        <v>0</v>
      </c>
      <c r="E115" s="173">
        <f t="shared" si="11"/>
        <v>0</v>
      </c>
      <c r="F115" s="172">
        <f>IF($A$115='(H) Navigation'!$E$49, 1, 0)</f>
        <v>0</v>
      </c>
      <c r="G115" s="173">
        <f t="shared" si="12"/>
        <v>0</v>
      </c>
      <c r="H115" s="172">
        <f>IF($A$115='(H) Navigation'!$E$49, 1, 0)</f>
        <v>0</v>
      </c>
      <c r="I115" s="173">
        <f>IF(H115&gt;0, ($I$84-$I$105)*H115, 0)</f>
        <v>0</v>
      </c>
      <c r="J115" s="172">
        <f>IF($A$115='(H) Navigation'!$E$49, 1, 0)</f>
        <v>0</v>
      </c>
      <c r="K115" s="173">
        <f t="shared" si="10"/>
        <v>0</v>
      </c>
      <c r="L115" s="172">
        <f>IF($A$115='(H) Navigation'!$E$49, 1, 0)</f>
        <v>0</v>
      </c>
      <c r="M115" s="173">
        <f t="shared" si="13"/>
        <v>0</v>
      </c>
    </row>
    <row r="116" spans="1:13" outlineLevel="1" x14ac:dyDescent="0.3">
      <c r="A116" s="297" t="str">
        <f>IF(J49="Yes", '(H) Navigation'!E50,"")</f>
        <v/>
      </c>
      <c r="B116" s="297"/>
      <c r="C116" s="298"/>
      <c r="D116" s="172">
        <f>IF($A$116='(H) Navigation'!$E$50, 1, 0)</f>
        <v>0</v>
      </c>
      <c r="E116" s="173">
        <f t="shared" si="11"/>
        <v>0</v>
      </c>
      <c r="F116" s="172">
        <f>IF($A$116='(H) Navigation'!$E$50, 1, 0)</f>
        <v>0</v>
      </c>
      <c r="G116" s="173">
        <f t="shared" si="12"/>
        <v>0</v>
      </c>
      <c r="H116" s="172">
        <f>IF($A$116='(H) Navigation'!$E$50, 1, 0)</f>
        <v>0</v>
      </c>
      <c r="I116" s="173">
        <f>IF(H116&gt;0, ($I$84-$I$104)*H116, 0)</f>
        <v>0</v>
      </c>
      <c r="J116" s="172">
        <f>IF($A$116='(H) Navigation'!$E$50, 1, 0)</f>
        <v>0</v>
      </c>
      <c r="K116" s="173">
        <f t="shared" si="10"/>
        <v>0</v>
      </c>
      <c r="L116" s="172">
        <f>IF($A$116='(H) Navigation'!$E$50, 1, 0)</f>
        <v>0</v>
      </c>
      <c r="M116" s="173">
        <f t="shared" si="13"/>
        <v>0</v>
      </c>
    </row>
    <row r="117" spans="1:13" outlineLevel="1" x14ac:dyDescent="0.3">
      <c r="A117" s="297" t="str">
        <f>IF(J50="Yes", '(H) Navigation'!E51,"")</f>
        <v/>
      </c>
      <c r="B117" s="297"/>
      <c r="C117" s="298"/>
      <c r="D117" s="172">
        <v>0</v>
      </c>
      <c r="E117" s="173">
        <v>0</v>
      </c>
      <c r="F117" s="172">
        <v>0</v>
      </c>
      <c r="G117" s="173">
        <v>0</v>
      </c>
      <c r="H117" s="172">
        <f>IF($A$117='(H) Navigation'!$E$51, 1, 0)</f>
        <v>0</v>
      </c>
      <c r="I117" s="173">
        <f>IF(H117&gt;0, ($I$84-$I$105)*H117, 0)</f>
        <v>0</v>
      </c>
      <c r="J117" s="172">
        <f>IF($A$117='(H) Navigation'!$E$51, 1, 0)</f>
        <v>0</v>
      </c>
      <c r="K117" s="173">
        <f t="shared" si="10"/>
        <v>0</v>
      </c>
      <c r="L117" s="172">
        <v>0</v>
      </c>
      <c r="M117" s="173">
        <v>0</v>
      </c>
    </row>
    <row r="118" spans="1:13" outlineLevel="1" x14ac:dyDescent="0.3">
      <c r="A118" s="297" t="str">
        <f>IF(J51="Yes", '(H) Navigation'!E52,"")</f>
        <v/>
      </c>
      <c r="B118" s="297"/>
      <c r="C118" s="298"/>
      <c r="D118" s="172">
        <f>IF($A$118='(H) Navigation'!$E$52, 1, 0)</f>
        <v>0</v>
      </c>
      <c r="E118" s="173">
        <f t="shared" si="11"/>
        <v>0</v>
      </c>
      <c r="F118" s="172">
        <f>IF($A$118='(H) Navigation'!$E$52, 1, 0)</f>
        <v>0</v>
      </c>
      <c r="G118" s="173">
        <f t="shared" si="12"/>
        <v>0</v>
      </c>
      <c r="H118" s="172">
        <f>IF($A$118='(H) Navigation'!$E$52, 1, 0)</f>
        <v>0</v>
      </c>
      <c r="I118" s="173">
        <f>IF(H118&gt;0, ($I$84-$I$105)*H118, 0)</f>
        <v>0</v>
      </c>
      <c r="J118" s="172">
        <f>IF($A$118='(H) Navigation'!$E$52, 1, 0)</f>
        <v>0</v>
      </c>
      <c r="K118" s="173">
        <f t="shared" si="10"/>
        <v>0</v>
      </c>
      <c r="L118" s="172">
        <f>IF($A$118='(H) Navigation'!$E$52, 1, 0)</f>
        <v>0</v>
      </c>
      <c r="M118" s="173">
        <f t="shared" si="13"/>
        <v>0</v>
      </c>
    </row>
    <row r="119" spans="1:13" outlineLevel="1" x14ac:dyDescent="0.3">
      <c r="A119" s="297" t="str">
        <f>IF(J52="Yes", '(H) Navigation'!E53,"")</f>
        <v/>
      </c>
      <c r="B119" s="297"/>
      <c r="C119" s="298"/>
      <c r="D119" s="172">
        <v>0</v>
      </c>
      <c r="E119" s="173">
        <f t="shared" si="11"/>
        <v>0</v>
      </c>
      <c r="F119" s="172">
        <v>0</v>
      </c>
      <c r="G119" s="173">
        <f t="shared" si="12"/>
        <v>0</v>
      </c>
      <c r="H119" s="172">
        <f>IF($A$119='(H) Navigation'!$E$53, 1, 0)</f>
        <v>0</v>
      </c>
      <c r="I119" s="173">
        <f>IF(H119&gt;0, ($I$84-$I$105)*H119, 0)</f>
        <v>0</v>
      </c>
      <c r="J119" s="172">
        <f>IF($A$119='(H) Navigation'!$E$53, 1, 0)</f>
        <v>0</v>
      </c>
      <c r="K119" s="173">
        <f t="shared" si="10"/>
        <v>0</v>
      </c>
      <c r="L119" s="172">
        <f>IF(AND($A$119='(H) Navigation'!$E$53, $B$20="Yes"), 1, 0)</f>
        <v>0</v>
      </c>
      <c r="M119" s="173">
        <f t="shared" si="13"/>
        <v>0</v>
      </c>
    </row>
    <row r="120" spans="1:13" ht="16.5" customHeight="1" outlineLevel="1" x14ac:dyDescent="0.3">
      <c r="A120" s="297" t="str">
        <f>IF(J53="Yes", '(H) Navigation'!E54,"")</f>
        <v/>
      </c>
      <c r="B120" s="297"/>
      <c r="C120" s="298"/>
      <c r="D120" s="172">
        <f>IF($A$120='(H) Navigation'!$E$54, 0, 0)</f>
        <v>0</v>
      </c>
      <c r="E120" s="173">
        <f t="shared" si="11"/>
        <v>0</v>
      </c>
      <c r="F120" s="172">
        <f>IF($A$120='(H) Navigation'!$E$54, 0, 0)</f>
        <v>0</v>
      </c>
      <c r="G120" s="173">
        <f t="shared" si="12"/>
        <v>0</v>
      </c>
      <c r="H120" s="172">
        <f>IF($A$120='(H) Navigation'!$E$54, 1, 0)</f>
        <v>0</v>
      </c>
      <c r="I120" s="173">
        <f>IF(H120&gt;0, ($I$84-$I$105)*H120, 0)</f>
        <v>0</v>
      </c>
      <c r="J120" s="172">
        <f>IF($A$120='(H) Navigation'!$E$54, 1, 0)</f>
        <v>0</v>
      </c>
      <c r="K120" s="173">
        <f t="shared" si="10"/>
        <v>0</v>
      </c>
      <c r="L120" s="172">
        <f>IF($A$120='(H) Navigation'!$E$54, 0, 0)</f>
        <v>0</v>
      </c>
      <c r="M120" s="173">
        <f t="shared" si="13"/>
        <v>0</v>
      </c>
    </row>
    <row r="121" spans="1:13" outlineLevel="1" x14ac:dyDescent="0.3">
      <c r="A121" s="297" t="str">
        <f>IF(B45="Yes", '(H) Navigation'!E15, "")</f>
        <v/>
      </c>
      <c r="B121" s="297"/>
      <c r="C121" s="298"/>
      <c r="D121" s="174"/>
      <c r="E121" s="173">
        <f>IF(D121&gt;0, ($E$84-$E$105)*D121, 0)</f>
        <v>0</v>
      </c>
      <c r="F121" s="172">
        <f>D121</f>
        <v>0</v>
      </c>
      <c r="G121" s="173">
        <f>IF(D121&gt;0, ($G$84-$G$105)*D121, 0)</f>
        <v>0</v>
      </c>
      <c r="H121" s="172">
        <f>IF($A$121='(H) Navigation'!E15, 0, 0)</f>
        <v>0</v>
      </c>
      <c r="I121" s="173">
        <f>IF(H121&gt;0, ($I$84-$I$105)*H121, 0)</f>
        <v>0</v>
      </c>
      <c r="J121" s="172">
        <f>IF($A$121='(H) Navigation'!E15, 0, 0)</f>
        <v>0</v>
      </c>
      <c r="K121" s="173">
        <f>IF(J121&gt;0, ($K$84-$K$105)*J121, 0)</f>
        <v>0</v>
      </c>
      <c r="L121" s="172">
        <f>IF($B$20="Yes", D121, 0)</f>
        <v>0</v>
      </c>
      <c r="M121" s="173">
        <f>IF(L121&gt;0, (M$84-$M$105)*L121, 0)</f>
        <v>0</v>
      </c>
    </row>
    <row r="122" spans="1:13" outlineLevel="1" x14ac:dyDescent="0.3">
      <c r="A122" s="297" t="str">
        <f>IF(B46="Yes",'(H) Navigation'!E16, "")</f>
        <v/>
      </c>
      <c r="B122" s="297"/>
      <c r="C122" s="298"/>
      <c r="D122" s="172">
        <f>IF($A$122='(H) Navigation'!$E$16, 1, 0)</f>
        <v>0</v>
      </c>
      <c r="E122" s="173">
        <f t="shared" ref="E122" si="14">IF(D122&gt;0, ($E$84-$E$105)*D122, 0)</f>
        <v>0</v>
      </c>
      <c r="F122" s="172">
        <f>IF($A$122='(H) Navigation'!$E$16, 1, 0)</f>
        <v>0</v>
      </c>
      <c r="G122" s="173">
        <f>IF(F122&gt;0, ($G$84-$G$105)*F122, 0)</f>
        <v>0</v>
      </c>
      <c r="H122" s="172">
        <v>0</v>
      </c>
      <c r="I122" s="173">
        <v>0</v>
      </c>
      <c r="J122" s="172">
        <v>0</v>
      </c>
      <c r="K122" s="173">
        <v>0</v>
      </c>
      <c r="L122" s="172">
        <f>IF($A$122='(H) Navigation'!$E$16, 1, 0)</f>
        <v>0</v>
      </c>
      <c r="M122" s="173">
        <f>IF(L122&gt;0, ($M$84-$M$105)*L122, 0)</f>
        <v>0</v>
      </c>
    </row>
    <row r="123" spans="1:13" outlineLevel="1" x14ac:dyDescent="0.3">
      <c r="A123" s="297" t="str">
        <f>IF(B47="Yes", '(H) Navigation'!E17, "")</f>
        <v/>
      </c>
      <c r="B123" s="297"/>
      <c r="C123" s="298"/>
      <c r="D123" s="175"/>
      <c r="E123" s="175"/>
      <c r="F123" s="175"/>
      <c r="G123" s="175"/>
      <c r="H123" s="175"/>
      <c r="I123" s="175"/>
      <c r="J123" s="175"/>
      <c r="K123" s="175"/>
      <c r="L123" s="175"/>
      <c r="M123" s="175"/>
    </row>
    <row r="124" spans="1:13" outlineLevel="1" x14ac:dyDescent="0.3">
      <c r="A124" s="297" t="str">
        <f>IF(B48="Yes", '(H) Navigation'!E18, "")</f>
        <v/>
      </c>
      <c r="B124" s="297"/>
      <c r="C124" s="298"/>
      <c r="D124" s="175"/>
      <c r="E124" s="175"/>
      <c r="F124" s="175"/>
      <c r="G124" s="175"/>
      <c r="H124" s="172">
        <f>0</f>
        <v>0</v>
      </c>
      <c r="I124" s="173">
        <v>0</v>
      </c>
      <c r="J124" s="172">
        <v>0</v>
      </c>
      <c r="K124" s="173">
        <v>0</v>
      </c>
      <c r="L124" s="175"/>
      <c r="M124" s="175"/>
    </row>
    <row r="125" spans="1:13" outlineLevel="1" x14ac:dyDescent="0.3">
      <c r="A125" s="297" t="str">
        <f>IF(B48="Yes", '(H) Navigation'!E19, "")</f>
        <v/>
      </c>
      <c r="B125" s="297"/>
      <c r="C125" s="298"/>
      <c r="D125" s="175"/>
      <c r="E125" s="175"/>
      <c r="F125" s="175"/>
      <c r="G125" s="175"/>
      <c r="H125" s="172">
        <v>0</v>
      </c>
      <c r="I125" s="173">
        <v>0</v>
      </c>
      <c r="J125" s="172">
        <v>0</v>
      </c>
      <c r="K125" s="173">
        <v>0</v>
      </c>
      <c r="L125" s="175"/>
      <c r="M125" s="175"/>
    </row>
    <row r="126" spans="1:13" outlineLevel="1" x14ac:dyDescent="0.3">
      <c r="A126" s="297" t="str">
        <f>IF(F45="Yes", '(H) Navigation'!E24, "")</f>
        <v/>
      </c>
      <c r="B126" s="297"/>
      <c r="C126" s="298"/>
      <c r="D126" s="172">
        <v>0</v>
      </c>
      <c r="E126" s="173">
        <v>0</v>
      </c>
      <c r="F126" s="172">
        <v>0</v>
      </c>
      <c r="G126" s="173">
        <v>0</v>
      </c>
      <c r="H126" s="172">
        <f>IF($A$126='(H) Navigation'!$E$24, 1, 0)</f>
        <v>0</v>
      </c>
      <c r="I126" s="173">
        <f t="shared" ref="I126:I131" si="15">IF(H126&gt;0, ($I$84-$I$105)*H126, 0)</f>
        <v>0</v>
      </c>
      <c r="J126" s="172">
        <f>IF($A$126='(H) Navigation'!$E$24, 1, 0)</f>
        <v>0</v>
      </c>
      <c r="K126" s="173">
        <f>IF(J126&gt;0, ($K$84-$K$105)*J126, 0)</f>
        <v>0</v>
      </c>
      <c r="L126" s="172">
        <v>0</v>
      </c>
      <c r="M126" s="173">
        <v>0</v>
      </c>
    </row>
    <row r="127" spans="1:13" outlineLevel="1" x14ac:dyDescent="0.3">
      <c r="A127" s="297" t="str">
        <f>IF(F46="Yes", '(H) Navigation'!E25, "")</f>
        <v/>
      </c>
      <c r="B127" s="297"/>
      <c r="C127" s="298"/>
      <c r="D127" s="172">
        <v>0</v>
      </c>
      <c r="E127" s="173">
        <v>0</v>
      </c>
      <c r="F127" s="172">
        <v>0</v>
      </c>
      <c r="G127" s="173">
        <v>0</v>
      </c>
      <c r="H127" s="172">
        <f>IF($A$127='(H) Navigation'!E25, 1, 0)</f>
        <v>0</v>
      </c>
      <c r="I127" s="173">
        <f t="shared" si="15"/>
        <v>0</v>
      </c>
      <c r="J127" s="172">
        <f>IF($A$127='(H) Navigation'!E25, 1, 0)</f>
        <v>0</v>
      </c>
      <c r="K127" s="173">
        <f>IF(J127&gt;0, ($K$84-$K$105)*J127, 0)</f>
        <v>0</v>
      </c>
      <c r="L127" s="172">
        <v>0</v>
      </c>
      <c r="M127" s="173">
        <v>0</v>
      </c>
    </row>
    <row r="128" spans="1:13" outlineLevel="1" x14ac:dyDescent="0.3">
      <c r="A128" s="297" t="str">
        <f>IF(F47="Yes", '(H) Navigation'!E26, "")</f>
        <v/>
      </c>
      <c r="B128" s="297"/>
      <c r="C128" s="298"/>
      <c r="D128" s="172">
        <v>0</v>
      </c>
      <c r="E128" s="173">
        <v>0</v>
      </c>
      <c r="F128" s="172">
        <v>0</v>
      </c>
      <c r="G128" s="173">
        <v>0</v>
      </c>
      <c r="H128" s="172">
        <f>IF($A$128='(H) Navigation'!E26, 1, 0)</f>
        <v>0</v>
      </c>
      <c r="I128" s="173">
        <f t="shared" si="15"/>
        <v>0</v>
      </c>
      <c r="J128" s="172">
        <f>IF($A$128='(H) Navigation'!E26, 1, 0)</f>
        <v>0</v>
      </c>
      <c r="K128" s="173">
        <f>IF(J128&gt;0, ($K$84-$K$105)*J128, 0)</f>
        <v>0</v>
      </c>
      <c r="L128" s="172">
        <v>0</v>
      </c>
      <c r="M128" s="173">
        <v>0</v>
      </c>
    </row>
    <row r="129" spans="1:13" outlineLevel="1" x14ac:dyDescent="0.3">
      <c r="A129" s="297" t="str">
        <f>IF(F48="Yes", '(H) Navigation'!E27, "")</f>
        <v/>
      </c>
      <c r="B129" s="297"/>
      <c r="C129" s="298"/>
      <c r="D129" s="172">
        <v>0</v>
      </c>
      <c r="E129" s="173">
        <v>0</v>
      </c>
      <c r="F129" s="172">
        <v>0</v>
      </c>
      <c r="G129" s="173">
        <v>0</v>
      </c>
      <c r="H129" s="172">
        <f>IF($A$129='(H) Navigation'!E27, 1, 0)</f>
        <v>0</v>
      </c>
      <c r="I129" s="173">
        <f t="shared" si="15"/>
        <v>0</v>
      </c>
      <c r="J129" s="172">
        <f>IF($A$129='(H) Navigation'!E27, 1, 0)</f>
        <v>0</v>
      </c>
      <c r="K129" s="173">
        <f>IF(J129&gt;0, ($K$84-$K$105)*J129, 0)</f>
        <v>0</v>
      </c>
      <c r="L129" s="172">
        <v>0</v>
      </c>
      <c r="M129" s="173">
        <v>0</v>
      </c>
    </row>
    <row r="130" spans="1:13" outlineLevel="1" x14ac:dyDescent="0.3">
      <c r="A130" s="297" t="str">
        <f>IF(F49="Yes", '(H) Navigation'!E28, "")</f>
        <v/>
      </c>
      <c r="B130" s="297"/>
      <c r="C130" s="298"/>
      <c r="D130" s="172">
        <f>IF($A$130='(H) Navigation'!$E$28, 1, 0)</f>
        <v>0</v>
      </c>
      <c r="E130" s="173">
        <f t="shared" ref="E130" si="16">IF(D130&gt;0, ($E$84-$E$105)*D130, 0)</f>
        <v>0</v>
      </c>
      <c r="F130" s="172">
        <f>IF($A$130='(H) Navigation'!$E$28, 1, 0)</f>
        <v>0</v>
      </c>
      <c r="G130" s="173">
        <f>IF(F130&gt;0, ($G$84-$G$105)*F130, 0)</f>
        <v>0</v>
      </c>
      <c r="H130" s="172">
        <f>IF($A$130='(H) Navigation'!$E$28, 1, 0)</f>
        <v>0</v>
      </c>
      <c r="I130" s="173">
        <f t="shared" si="15"/>
        <v>0</v>
      </c>
      <c r="J130" s="172">
        <f>IF($A$130='(H) Navigation'!$E$28, 1, 0)</f>
        <v>0</v>
      </c>
      <c r="K130" s="173">
        <f t="shared" ref="K130" si="17">IF(J130&gt;0, ($K$84-$K$105)*J130, 0)</f>
        <v>0</v>
      </c>
      <c r="L130" s="172">
        <f>IF($A$130='(H) Navigation'!$E$28, 1, 0)</f>
        <v>0</v>
      </c>
      <c r="M130" s="173">
        <f>IF(L130&gt;0, ($M$84-$M$105)*L130, 0)</f>
        <v>0</v>
      </c>
    </row>
    <row r="131" spans="1:13" outlineLevel="1" x14ac:dyDescent="0.3">
      <c r="A131" s="297" t="str">
        <f>IF(F50="Yes", '(H) Navigation'!E29, "")</f>
        <v/>
      </c>
      <c r="B131" s="297"/>
      <c r="C131" s="298"/>
      <c r="D131" s="172">
        <f>IF($A$131='(H) Navigation'!$E$29, 1, 0)</f>
        <v>0</v>
      </c>
      <c r="E131" s="173">
        <f>IF(D131&gt;0, ($E$84-$E$105)*D131, 0)</f>
        <v>0</v>
      </c>
      <c r="F131" s="172">
        <f>IF($A$131='(H) Navigation'!$E$29, 1, 0)</f>
        <v>0</v>
      </c>
      <c r="G131" s="173">
        <f>IF(F131&gt;0, ($G$84-$G$105)*F131, 0)</f>
        <v>0</v>
      </c>
      <c r="H131" s="172">
        <f>IF($A$131='(H) Navigation'!$E$29, 1, 0)</f>
        <v>0</v>
      </c>
      <c r="I131" s="173">
        <f t="shared" si="15"/>
        <v>0</v>
      </c>
      <c r="J131" s="172">
        <f>IF($A$131='(H) Navigation'!$E$29, 1, 0)</f>
        <v>0</v>
      </c>
      <c r="K131" s="173">
        <f>IF(J131&gt;0, ($K$84-$K$105)*J131, 0)</f>
        <v>0</v>
      </c>
      <c r="L131" s="172">
        <f>IF($A$131='(H) Navigation'!$E$29, 1, 0)</f>
        <v>0</v>
      </c>
      <c r="M131" s="173">
        <f>IF(L131&gt;0, ($M$84-$M$105)*L131, 0)</f>
        <v>0</v>
      </c>
    </row>
    <row r="132" spans="1:13" outlineLevel="1" x14ac:dyDescent="0.3">
      <c r="A132" s="297" t="str">
        <f>IF(F51="Yes", '(H) Navigation'!E30, "")</f>
        <v/>
      </c>
      <c r="B132" s="297"/>
      <c r="C132" s="298"/>
      <c r="D132" s="172">
        <f>IF($A$132='(H) Navigation'!$E$30, 1, 0)</f>
        <v>0</v>
      </c>
      <c r="E132" s="173">
        <f>IF(D132&gt;0, ($E$84-$E$105)*D132, 0)</f>
        <v>0</v>
      </c>
      <c r="F132" s="172">
        <f>IF($A$132='(H) Navigation'!$E$30, 1, 0)</f>
        <v>0</v>
      </c>
      <c r="G132" s="173">
        <f>IF(F132&gt;0, ($G$84-$G$105)*F132, 0)</f>
        <v>0</v>
      </c>
      <c r="H132" s="172">
        <v>0</v>
      </c>
      <c r="I132" s="173">
        <v>0</v>
      </c>
      <c r="J132" s="172">
        <v>0</v>
      </c>
      <c r="K132" s="173">
        <v>0</v>
      </c>
      <c r="L132" s="172">
        <f>IF($A$132='(H) Navigation'!$E$30, 1, 0)</f>
        <v>0</v>
      </c>
      <c r="M132" s="173">
        <f>IF(L132&gt;0, ($M$84-$M$105)*L132, 0)</f>
        <v>0</v>
      </c>
    </row>
    <row r="133" spans="1:13" outlineLevel="1" x14ac:dyDescent="0.3">
      <c r="A133" s="297" t="str">
        <f>IF(F53="Yes", '(H) Navigation'!E32, "")</f>
        <v/>
      </c>
      <c r="B133" s="297"/>
      <c r="C133" s="298"/>
      <c r="D133" s="177"/>
      <c r="E133" s="173">
        <f>IF(D133&gt;0, D133*D81, 0)</f>
        <v>0</v>
      </c>
      <c r="F133" s="172">
        <v>0</v>
      </c>
      <c r="G133" s="173">
        <v>0</v>
      </c>
      <c r="H133" s="172">
        <v>0</v>
      </c>
      <c r="I133" s="173">
        <v>0</v>
      </c>
      <c r="J133" s="172">
        <v>0</v>
      </c>
      <c r="K133" s="173">
        <v>0</v>
      </c>
      <c r="L133" s="177"/>
      <c r="M133" s="173">
        <f>IF(L133&gt;0, L133*L81, 0)</f>
        <v>0</v>
      </c>
    </row>
    <row r="134" spans="1:13" outlineLevel="1" x14ac:dyDescent="0.3">
      <c r="A134" s="297" t="str">
        <f>IF(AND(F54="Yes",M46="Yes"), '(H) Navigation'!E34, "")</f>
        <v/>
      </c>
      <c r="B134" s="297"/>
      <c r="C134" s="298"/>
      <c r="D134" s="172">
        <f>IF(AND(A134='(H) Navigation'!E34, 'Estimate Tool'!M46="Yes"), 70%, 0)</f>
        <v>0</v>
      </c>
      <c r="E134" s="173">
        <f>IF(D134&gt;0, ($E$84-$E$105-SUM(E112:E133,E135:E157))*D134, 0)</f>
        <v>0</v>
      </c>
      <c r="F134" s="172">
        <f>D134</f>
        <v>0</v>
      </c>
      <c r="G134" s="173">
        <f>IF(F134&gt;0, ($G$84-$G$105-SUM(G112:G133,G135:G157))*F134, 0)</f>
        <v>0</v>
      </c>
      <c r="H134" s="172">
        <v>0</v>
      </c>
      <c r="I134" s="173">
        <v>0</v>
      </c>
      <c r="J134" s="172">
        <v>0</v>
      </c>
      <c r="K134" s="173">
        <v>0</v>
      </c>
      <c r="L134" s="172">
        <v>0</v>
      </c>
      <c r="M134" s="173">
        <v>0</v>
      </c>
    </row>
    <row r="135" spans="1:13" outlineLevel="1" x14ac:dyDescent="0.3">
      <c r="A135" s="297" t="str">
        <f>IF(F55="Yes", '(H) Navigation'!E35, "")</f>
        <v/>
      </c>
      <c r="B135" s="297"/>
      <c r="C135" s="298"/>
      <c r="D135" s="176">
        <f>IF(A135='(H) Navigation'!E35,(VLOOKUP($B$19&amp;$J$5,'(H) Rates'!$A$6:$K$73,9,FALSE))-(VLOOKUP($B$19&amp;$J$5,'(H) Rates'!$A$6:$K$73,10,FALSE)),0)</f>
        <v>0</v>
      </c>
      <c r="E135" s="173">
        <f>IF(D135&gt;0, D135*C81, 0)</f>
        <v>0</v>
      </c>
      <c r="F135" s="172">
        <v>0</v>
      </c>
      <c r="G135" s="173">
        <v>0</v>
      </c>
      <c r="H135" s="172">
        <v>0</v>
      </c>
      <c r="I135" s="173">
        <v>0</v>
      </c>
      <c r="J135" s="172">
        <v>0</v>
      </c>
      <c r="K135" s="173">
        <v>0</v>
      </c>
      <c r="L135" s="172">
        <v>0</v>
      </c>
      <c r="M135" s="173">
        <v>0</v>
      </c>
    </row>
    <row r="136" spans="1:13" outlineLevel="1" x14ac:dyDescent="0.3">
      <c r="A136" s="297" t="str">
        <f>IF(F56="Yes", '(H) Navigation'!E36, "")</f>
        <v/>
      </c>
      <c r="B136" s="297"/>
      <c r="C136" s="298"/>
      <c r="D136" s="177"/>
      <c r="E136" s="173">
        <f>IF(D136&gt;0, D136*(D81-D135), 0)</f>
        <v>0</v>
      </c>
      <c r="F136" s="172">
        <v>0</v>
      </c>
      <c r="G136" s="173">
        <v>0</v>
      </c>
      <c r="H136" s="177"/>
      <c r="I136" s="173">
        <f>IF(H136&gt;0, H136*(H81-H135), 0)</f>
        <v>0</v>
      </c>
      <c r="J136" s="177"/>
      <c r="K136" s="173">
        <f>IF(J136&gt;0, J136*(J81-J135), 0)</f>
        <v>0</v>
      </c>
      <c r="L136" s="177"/>
      <c r="M136" s="173">
        <f>IF(L136&gt;0, L136*(L81-L135), 0)</f>
        <v>0</v>
      </c>
    </row>
    <row r="137" spans="1:13" outlineLevel="1" x14ac:dyDescent="0.3">
      <c r="A137" s="297" t="str">
        <f>IF(F57="Yes", '(H) Navigation'!E37, "")</f>
        <v/>
      </c>
      <c r="B137" s="297"/>
      <c r="C137" s="298"/>
      <c r="D137" s="177"/>
      <c r="E137" s="173">
        <f>IF(D137&gt;0, D137*(D81-D135), 0)</f>
        <v>0</v>
      </c>
      <c r="F137" s="172">
        <v>0</v>
      </c>
      <c r="G137" s="173">
        <v>0</v>
      </c>
      <c r="H137" s="172">
        <v>0</v>
      </c>
      <c r="I137" s="173">
        <v>0</v>
      </c>
      <c r="J137" s="172">
        <v>0</v>
      </c>
      <c r="K137" s="173">
        <v>0</v>
      </c>
      <c r="L137" s="177"/>
      <c r="M137" s="173">
        <f>IF(L137&gt;0, L137*(L81-L135), 0)</f>
        <v>0</v>
      </c>
    </row>
    <row r="138" spans="1:13" outlineLevel="1" x14ac:dyDescent="0.3">
      <c r="A138" s="297" t="str">
        <f>IF(F58="Yes", '(H) Navigation'!E38, "")</f>
        <v/>
      </c>
      <c r="B138" s="297"/>
      <c r="C138" s="298"/>
      <c r="D138" s="176">
        <f>IF(A138='(H) Navigation'!E38,(VLOOKUP($B$19&amp;$J$5,'(H) Rates'!$A$6:$K$73,9,FALSE))-(VLOOKUP($B$19&amp;$J$5,'(H) Rates'!$A$6:$K$73,11,FALSE)),0)</f>
        <v>0</v>
      </c>
      <c r="E138" s="173">
        <f>IF(D138&gt;0, D138*C81, 0)</f>
        <v>0</v>
      </c>
      <c r="F138" s="172">
        <v>0</v>
      </c>
      <c r="G138" s="173">
        <v>0</v>
      </c>
      <c r="H138" s="172">
        <v>0</v>
      </c>
      <c r="I138" s="173">
        <v>0</v>
      </c>
      <c r="J138" s="172">
        <v>0</v>
      </c>
      <c r="K138" s="173">
        <v>0</v>
      </c>
      <c r="L138" s="172">
        <v>0</v>
      </c>
      <c r="M138" s="173">
        <v>0</v>
      </c>
    </row>
    <row r="139" spans="1:13" outlineLevel="1" x14ac:dyDescent="0.3">
      <c r="A139" s="297" t="str">
        <f>IF(F59="Yes", '(H) Navigation'!E39, "")</f>
        <v/>
      </c>
      <c r="B139" s="297"/>
      <c r="C139" s="298"/>
      <c r="D139" s="177"/>
      <c r="E139" s="173">
        <f>IF(D139&gt;0, D139*(D81-D138), 0)</f>
        <v>0</v>
      </c>
      <c r="F139" s="172">
        <v>0</v>
      </c>
      <c r="G139" s="173">
        <v>0</v>
      </c>
      <c r="H139" s="172">
        <v>0</v>
      </c>
      <c r="I139" s="173">
        <v>0</v>
      </c>
      <c r="J139" s="172">
        <v>0</v>
      </c>
      <c r="K139" s="173">
        <v>0</v>
      </c>
      <c r="L139" s="177"/>
      <c r="M139" s="173">
        <f>IF(L139&gt;0, L139*(L81-L138), 0)</f>
        <v>0</v>
      </c>
    </row>
    <row r="140" spans="1:13" outlineLevel="1" x14ac:dyDescent="0.3">
      <c r="A140" s="297" t="str">
        <f>IF(F60="Yes", '(H) Navigation'!E40, "")</f>
        <v/>
      </c>
      <c r="B140" s="297"/>
      <c r="C140" s="298"/>
      <c r="D140" s="176">
        <f>IF(A140='(H) Navigation'!E40,(VLOOKUP($B$19&amp;$J$5,'(H) Rates'!$A$6:$K$73,9,FALSE))-(VLOOKUP($B$19&amp;$J$5,'(H) Rates'!$A$6:$K$73,11,FALSE)),0)</f>
        <v>0</v>
      </c>
      <c r="E140" s="173">
        <f>IF(D140&gt;0, D140*C81, 0)</f>
        <v>0</v>
      </c>
      <c r="F140" s="172">
        <v>0</v>
      </c>
      <c r="G140" s="173">
        <v>0</v>
      </c>
      <c r="H140" s="172">
        <v>0</v>
      </c>
      <c r="I140" s="173">
        <v>0</v>
      </c>
      <c r="J140" s="172">
        <v>0</v>
      </c>
      <c r="K140" s="173">
        <v>0</v>
      </c>
      <c r="L140" s="172">
        <v>0</v>
      </c>
      <c r="M140" s="173">
        <v>0</v>
      </c>
    </row>
    <row r="141" spans="1:13" outlineLevel="1" x14ac:dyDescent="0.3">
      <c r="A141" s="297" t="str">
        <f>IF(M45="Yes", '(H) Navigation'!E55, "")</f>
        <v/>
      </c>
      <c r="B141" s="297"/>
      <c r="C141" s="298"/>
      <c r="D141" s="174"/>
      <c r="E141" s="173">
        <f>IF(D141&gt;0, ($E$76-$E$105-SUM(E112:E140,E142:E157))*D141, 0)</f>
        <v>0</v>
      </c>
      <c r="F141" s="174"/>
      <c r="G141" s="173">
        <f>IF(F141&gt;0, ($G$76-$G$105-SUM(G112:G140,G142:G157))*F141, 0)</f>
        <v>0</v>
      </c>
      <c r="H141" s="172">
        <v>0</v>
      </c>
      <c r="I141" s="173">
        <v>0</v>
      </c>
      <c r="J141" s="172">
        <v>0</v>
      </c>
      <c r="K141" s="173">
        <v>0</v>
      </c>
      <c r="L141" s="172">
        <v>0</v>
      </c>
      <c r="M141" s="173">
        <v>0</v>
      </c>
    </row>
    <row r="142" spans="1:13" outlineLevel="1" x14ac:dyDescent="0.3">
      <c r="A142" s="330" t="str">
        <f>IF(AND(M46="Yes", F54="No"), '(H) Navigation'!E56, "")</f>
        <v/>
      </c>
      <c r="B142" s="330"/>
      <c r="C142" s="331"/>
      <c r="D142" s="174"/>
      <c r="E142" s="173">
        <f>IF(D142&gt;0, ($E$82-$E$105-SUM(E112:E141,E143:E157))*D142, 0)</f>
        <v>0</v>
      </c>
      <c r="F142" s="174"/>
      <c r="G142" s="173">
        <f>IF(F142&gt;0, ($G$82-$G$105-SUM(G112:G141,G143:G157))*F142, 0)</f>
        <v>0</v>
      </c>
      <c r="H142" s="172">
        <v>0</v>
      </c>
      <c r="I142" s="173">
        <v>0</v>
      </c>
      <c r="J142" s="172">
        <v>0</v>
      </c>
      <c r="K142" s="173">
        <v>0</v>
      </c>
      <c r="L142" s="172">
        <v>0</v>
      </c>
      <c r="M142" s="173">
        <v>0</v>
      </c>
    </row>
    <row r="143" spans="1:13" outlineLevel="1" x14ac:dyDescent="0.3">
      <c r="A143" s="297" t="str">
        <f>IF(M47="Yes", '(H) Navigation'!E57, "")</f>
        <v/>
      </c>
      <c r="B143" s="297"/>
      <c r="C143" s="298"/>
      <c r="D143" s="174"/>
      <c r="E143" s="173">
        <f>IF(D143&gt;0, ($E$76-$E$97)*D143, 0)</f>
        <v>0</v>
      </c>
      <c r="F143" s="174"/>
      <c r="G143" s="173">
        <f>IF(F143&gt;0, ($G$76-$G$97)*F143, 0)</f>
        <v>0</v>
      </c>
      <c r="H143" s="172">
        <v>0</v>
      </c>
      <c r="I143" s="173">
        <v>0</v>
      </c>
      <c r="J143" s="172">
        <v>0</v>
      </c>
      <c r="K143" s="173">
        <v>0</v>
      </c>
      <c r="L143" s="172">
        <v>0</v>
      </c>
      <c r="M143" s="173">
        <v>0</v>
      </c>
    </row>
    <row r="144" spans="1:13" outlineLevel="1" x14ac:dyDescent="0.3">
      <c r="A144" s="297" t="str">
        <f>IF(M47="Yes", '(H) Navigation'!E58, "")</f>
        <v/>
      </c>
      <c r="B144" s="297"/>
      <c r="C144" s="298"/>
      <c r="D144" s="174"/>
      <c r="E144" s="173">
        <f>IF(D144&gt;0, ($E$82-$E$103)*D144, 0)</f>
        <v>0</v>
      </c>
      <c r="F144" s="174"/>
      <c r="G144" s="173">
        <f>IF(F144&gt;0, ($G$82-$G$103)*F144, 0)</f>
        <v>0</v>
      </c>
      <c r="H144" s="172">
        <v>0</v>
      </c>
      <c r="I144" s="173">
        <v>0</v>
      </c>
      <c r="J144" s="172">
        <v>0</v>
      </c>
      <c r="K144" s="173">
        <v>0</v>
      </c>
      <c r="L144" s="172">
        <v>0</v>
      </c>
      <c r="M144" s="173">
        <v>0</v>
      </c>
    </row>
    <row r="145" spans="1:13" outlineLevel="1" x14ac:dyDescent="0.3">
      <c r="A145" s="178"/>
      <c r="B145" s="178"/>
      <c r="C145" s="179" t="str">
        <f>IF(AND(M48="Yes", OR(K17='(H) Navigation'!G8, K17='(H) Navigation'!G10)), '(H) Navigation'!E59, "")</f>
        <v/>
      </c>
      <c r="D145" s="172">
        <f>IF(C145='(H) Navigation'!E59, 50%, 0)</f>
        <v>0</v>
      </c>
      <c r="E145" s="175"/>
      <c r="F145" s="172">
        <v>0</v>
      </c>
      <c r="G145" s="173">
        <v>0</v>
      </c>
      <c r="H145" s="172">
        <v>0</v>
      </c>
      <c r="I145" s="173">
        <v>0</v>
      </c>
      <c r="J145" s="172">
        <v>0</v>
      </c>
      <c r="K145" s="173">
        <v>0</v>
      </c>
      <c r="L145" s="172">
        <f>IF(C145='(H) Navigation'!E59, 50%, 0)</f>
        <v>0</v>
      </c>
      <c r="M145" s="175"/>
    </row>
    <row r="146" spans="1:13" outlineLevel="1" x14ac:dyDescent="0.3">
      <c r="A146" s="178"/>
      <c r="B146" s="178"/>
      <c r="C146" s="179" t="str">
        <f>IF(AND(M48="Yes", OR(K17='(H) Navigation'!G8, K17='(H) Navigation'!G10)), '(H) Navigation'!E59, "")</f>
        <v/>
      </c>
      <c r="D146" s="172">
        <f>IF(C145='(H) Navigation'!E59, 25%, 0)</f>
        <v>0</v>
      </c>
      <c r="E146" s="175"/>
      <c r="F146" s="172">
        <v>0</v>
      </c>
      <c r="G146" s="173">
        <v>0</v>
      </c>
      <c r="H146" s="172">
        <v>0</v>
      </c>
      <c r="I146" s="173">
        <v>0</v>
      </c>
      <c r="J146" s="172">
        <v>0</v>
      </c>
      <c r="K146" s="173">
        <v>0</v>
      </c>
      <c r="L146" s="172">
        <f>IF(C145='(H) Navigation'!E59, 25%, 0)</f>
        <v>0</v>
      </c>
      <c r="M146" s="175"/>
    </row>
    <row r="147" spans="1:13" outlineLevel="1" x14ac:dyDescent="0.3">
      <c r="A147" s="330" t="str">
        <f>IF(B51="Yes", '(H) Navigation'!E22, "")</f>
        <v/>
      </c>
      <c r="B147" s="330"/>
      <c r="C147" s="331"/>
      <c r="D147" s="172">
        <f>IF(A147='(H) Navigation'!$E$22, 1, 0)</f>
        <v>0</v>
      </c>
      <c r="E147" s="173">
        <f>IF(D147&gt;0, E84-E105, 0)</f>
        <v>0</v>
      </c>
      <c r="F147" s="172">
        <f>IF(A147='(H) Navigation'!$E$22, 1, 0)</f>
        <v>0</v>
      </c>
      <c r="G147" s="173">
        <f>IF(F147&gt;0, G84-G105, 0)</f>
        <v>0</v>
      </c>
      <c r="H147" s="172">
        <v>0</v>
      </c>
      <c r="I147" s="173">
        <v>0</v>
      </c>
      <c r="J147" s="172">
        <v>0</v>
      </c>
      <c r="K147" s="173">
        <v>0</v>
      </c>
      <c r="L147" s="172">
        <f>IF(A147='(H) Navigation'!$E$22, 1, 0)</f>
        <v>0</v>
      </c>
      <c r="M147" s="173">
        <f>IF(L147&gt;0, M84-M105, 0)</f>
        <v>0</v>
      </c>
    </row>
    <row r="148" spans="1:13" outlineLevel="1" x14ac:dyDescent="0.3">
      <c r="A148" s="330" t="str">
        <f>IF(B52="Yes", '(H) Navigation'!E23, "")</f>
        <v/>
      </c>
      <c r="B148" s="330"/>
      <c r="C148" s="331"/>
      <c r="D148" s="172">
        <f>IF(A148='(H) Navigation'!E23, 1, 0)</f>
        <v>0</v>
      </c>
      <c r="E148" s="175"/>
      <c r="F148" s="172">
        <f>IF(A148='(H) Navigation'!E23, 1, 0)</f>
        <v>0</v>
      </c>
      <c r="G148" s="175"/>
      <c r="H148" s="172">
        <v>0</v>
      </c>
      <c r="I148" s="173">
        <v>0</v>
      </c>
      <c r="J148" s="172">
        <v>0</v>
      </c>
      <c r="K148" s="173">
        <v>0</v>
      </c>
      <c r="L148" s="172">
        <f>IF(A148='(H) Navigation'!E23, 1, 0)</f>
        <v>0</v>
      </c>
      <c r="M148" s="175"/>
    </row>
    <row r="149" spans="1:13" outlineLevel="1" x14ac:dyDescent="0.3">
      <c r="A149" s="330" t="str">
        <f>IF(B49="Yes", '(H) Navigation'!E20, "")</f>
        <v/>
      </c>
      <c r="B149" s="330"/>
      <c r="C149" s="331"/>
      <c r="D149" s="175"/>
      <c r="E149" s="175"/>
      <c r="F149" s="175"/>
      <c r="G149" s="175"/>
      <c r="H149" s="172">
        <v>0</v>
      </c>
      <c r="I149" s="173">
        <v>0</v>
      </c>
      <c r="J149" s="172">
        <v>0</v>
      </c>
      <c r="K149" s="173">
        <v>0</v>
      </c>
      <c r="L149" s="172">
        <v>0</v>
      </c>
      <c r="M149" s="173">
        <v>0</v>
      </c>
    </row>
    <row r="150" spans="1:13" outlineLevel="1" x14ac:dyDescent="0.3">
      <c r="A150" s="330" t="str">
        <f>IF(F63="Yes", '(H) Navigation'!E43, "")</f>
        <v/>
      </c>
      <c r="B150" s="330"/>
      <c r="C150" s="331"/>
      <c r="D150" s="172">
        <f>IF(A150='(H) Navigation'!E43, 15%, 0)</f>
        <v>0</v>
      </c>
      <c r="E150" s="175"/>
      <c r="F150" s="172">
        <f>IF(A150='(H) Navigation'!E43, 15%, 0)</f>
        <v>0</v>
      </c>
      <c r="G150" s="175"/>
      <c r="H150" s="172">
        <v>0</v>
      </c>
      <c r="I150" s="173">
        <v>0</v>
      </c>
      <c r="J150" s="172">
        <v>0</v>
      </c>
      <c r="K150" s="173">
        <v>0</v>
      </c>
      <c r="L150" s="172">
        <f>IF(A150='(H) Navigation'!E43, 15%, 0)</f>
        <v>0</v>
      </c>
      <c r="M150" s="175"/>
    </row>
    <row r="151" spans="1:13" outlineLevel="1" x14ac:dyDescent="0.3">
      <c r="A151" s="330" t="str">
        <f>IF(F63="Yes", '(H) Navigation'!E44, "")</f>
        <v/>
      </c>
      <c r="B151" s="330"/>
      <c r="C151" s="331"/>
      <c r="D151" s="172">
        <f>IF(A151='(H) Navigation'!E44, 20%, 0)</f>
        <v>0</v>
      </c>
      <c r="E151" s="175"/>
      <c r="F151" s="172">
        <f>IF(A151='(H) Navigation'!E44, 20%, 0)</f>
        <v>0</v>
      </c>
      <c r="G151" s="175"/>
      <c r="H151" s="172">
        <v>0</v>
      </c>
      <c r="I151" s="173">
        <v>0</v>
      </c>
      <c r="J151" s="172">
        <v>0</v>
      </c>
      <c r="K151" s="173">
        <v>0</v>
      </c>
      <c r="L151" s="172">
        <f>IF(A151='(H) Navigation'!E44, 20%, 0)</f>
        <v>0</v>
      </c>
      <c r="M151" s="175"/>
    </row>
    <row r="152" spans="1:13" outlineLevel="1" x14ac:dyDescent="0.3">
      <c r="A152" s="330" t="str">
        <f>IF(F63="Yes", '(H) Navigation'!E45, "")</f>
        <v/>
      </c>
      <c r="B152" s="330"/>
      <c r="C152" s="331"/>
      <c r="D152" s="172">
        <f>IF(A152='(H) Navigation'!E45, 25%, 0)</f>
        <v>0</v>
      </c>
      <c r="E152" s="175"/>
      <c r="F152" s="172">
        <f>IF(A152='(H) Navigation'!E45, 25%, 0)</f>
        <v>0</v>
      </c>
      <c r="G152" s="175"/>
      <c r="H152" s="172">
        <v>0</v>
      </c>
      <c r="I152" s="173">
        <v>0</v>
      </c>
      <c r="J152" s="172">
        <v>0</v>
      </c>
      <c r="K152" s="173">
        <v>0</v>
      </c>
      <c r="L152" s="172">
        <f>IF(A152='(H) Navigation'!E45, 25%, 0)</f>
        <v>0</v>
      </c>
      <c r="M152" s="175"/>
    </row>
    <row r="153" spans="1:13" outlineLevel="1" x14ac:dyDescent="0.3">
      <c r="A153" s="330" t="str">
        <f>IF(B50="Yes", '(H) Navigation'!E21, "")</f>
        <v/>
      </c>
      <c r="B153" s="330"/>
      <c r="C153" s="331"/>
      <c r="D153" s="172">
        <f>IF(A153='(H) Navigation'!E21, 1, 0)</f>
        <v>0</v>
      </c>
      <c r="E153" s="175"/>
      <c r="F153" s="172">
        <f>IF(A153='(H) Navigation'!E21, 1, 0)</f>
        <v>0</v>
      </c>
      <c r="G153" s="175"/>
      <c r="H153" s="172">
        <v>0</v>
      </c>
      <c r="I153" s="173">
        <v>0</v>
      </c>
      <c r="J153" s="172">
        <v>0</v>
      </c>
      <c r="K153" s="173">
        <v>0</v>
      </c>
      <c r="L153" s="172">
        <f>IF(A153='(H) Navigation'!E21, 1, 0)</f>
        <v>0</v>
      </c>
      <c r="M153" s="175"/>
    </row>
    <row r="154" spans="1:13" outlineLevel="1" x14ac:dyDescent="0.3">
      <c r="A154" s="297" t="str">
        <f>IF(AND(F54="Yes",M46="No",M48="No"), '(H) Navigation'!E33, "")</f>
        <v/>
      </c>
      <c r="B154" s="297"/>
      <c r="C154" s="298"/>
      <c r="D154" s="172">
        <f>IF(A154='(H) Navigation'!E33, 50%, 0)</f>
        <v>0</v>
      </c>
      <c r="E154" s="175"/>
      <c r="F154" s="172">
        <v>0</v>
      </c>
      <c r="G154" s="173">
        <v>0</v>
      </c>
      <c r="H154" s="172">
        <v>0</v>
      </c>
      <c r="I154" s="173">
        <v>0</v>
      </c>
      <c r="J154" s="172">
        <v>0</v>
      </c>
      <c r="K154" s="173">
        <v>0</v>
      </c>
      <c r="L154" s="172">
        <f>IF(A154='(H) Navigation'!E33, 50%, 0)</f>
        <v>0</v>
      </c>
      <c r="M154" s="175"/>
    </row>
    <row r="155" spans="1:13" outlineLevel="1" x14ac:dyDescent="0.3">
      <c r="A155" s="297" t="str">
        <f>IF(AND(F54="Yes",M46="No",M48="No"), '(H) Navigation'!E33, "")</f>
        <v/>
      </c>
      <c r="B155" s="297"/>
      <c r="C155" s="298"/>
      <c r="D155" s="172">
        <f>IF(A154='(H) Navigation'!E33, 25%, 0)</f>
        <v>0</v>
      </c>
      <c r="E155" s="175"/>
      <c r="F155" s="172">
        <v>0</v>
      </c>
      <c r="G155" s="173">
        <v>0</v>
      </c>
      <c r="H155" s="172">
        <v>0</v>
      </c>
      <c r="I155" s="173">
        <v>0</v>
      </c>
      <c r="J155" s="172">
        <v>0</v>
      </c>
      <c r="K155" s="173">
        <v>0</v>
      </c>
      <c r="L155" s="172">
        <f>IF(A154='(H) Navigation'!E33, 25%, 0)</f>
        <v>0</v>
      </c>
      <c r="M155" s="175"/>
    </row>
    <row r="156" spans="1:13" outlineLevel="1" x14ac:dyDescent="0.3">
      <c r="A156" s="297" t="str">
        <f>IF(AND(F52="Yes",M48="No"),'(H) Navigation'!E31,"")</f>
        <v/>
      </c>
      <c r="B156" s="297"/>
      <c r="C156" s="298"/>
      <c r="D156" s="172">
        <f>IF(A156='(H) Navigation'!E31, 50%, 0)</f>
        <v>0</v>
      </c>
      <c r="E156" s="175"/>
      <c r="F156" s="172">
        <v>0</v>
      </c>
      <c r="G156" s="173">
        <v>0</v>
      </c>
      <c r="H156" s="172">
        <v>0</v>
      </c>
      <c r="I156" s="173">
        <v>0</v>
      </c>
      <c r="J156" s="172">
        <v>0</v>
      </c>
      <c r="K156" s="173">
        <v>0</v>
      </c>
      <c r="L156" s="172">
        <f>IF(A156='(H) Navigation'!E31, 50%, 0)</f>
        <v>0</v>
      </c>
      <c r="M156" s="175"/>
    </row>
    <row r="157" spans="1:13" outlineLevel="1" x14ac:dyDescent="0.3">
      <c r="A157" s="297" t="str">
        <f>IF(AND(F52="Yes",M48="No"),'(H) Navigation'!E31,"")</f>
        <v/>
      </c>
      <c r="B157" s="297"/>
      <c r="C157" s="298"/>
      <c r="D157" s="172">
        <f>IF(A156='(H) Navigation'!E31, 25%, 0)</f>
        <v>0</v>
      </c>
      <c r="E157" s="175"/>
      <c r="F157" s="172">
        <v>0</v>
      </c>
      <c r="G157" s="173">
        <v>0</v>
      </c>
      <c r="H157" s="172">
        <v>0</v>
      </c>
      <c r="I157" s="173">
        <v>0</v>
      </c>
      <c r="J157" s="172">
        <v>0</v>
      </c>
      <c r="K157" s="173">
        <v>0</v>
      </c>
      <c r="L157" s="172">
        <f>IF(A156='(H) Navigation'!E31, 25%, 0)</f>
        <v>0</v>
      </c>
      <c r="M157" s="175"/>
    </row>
    <row r="158" spans="1:13" outlineLevel="1" x14ac:dyDescent="0.3">
      <c r="A158" s="135"/>
      <c r="B158" s="135"/>
      <c r="C158" s="135"/>
      <c r="D158" s="180"/>
      <c r="E158" s="180"/>
      <c r="F158" s="180"/>
      <c r="G158" s="180"/>
      <c r="H158" s="180"/>
      <c r="I158" s="180"/>
      <c r="J158" s="180"/>
      <c r="K158" s="180"/>
      <c r="L158" s="180"/>
      <c r="M158" s="180"/>
    </row>
    <row r="159" spans="1:13" outlineLevel="1" x14ac:dyDescent="0.3">
      <c r="A159" s="135"/>
      <c r="B159" s="135"/>
      <c r="C159" s="135"/>
      <c r="D159" s="169"/>
      <c r="E159" s="168">
        <f>ROUND(SUM(E112:E158),2)</f>
        <v>0</v>
      </c>
      <c r="F159" s="169"/>
      <c r="G159" s="168">
        <f>ROUND(SUM(G112:G158),2)</f>
        <v>0</v>
      </c>
      <c r="H159" s="169"/>
      <c r="I159" s="168">
        <f>ROUND(SUM(I112:I158),2)</f>
        <v>0</v>
      </c>
      <c r="J159" s="169"/>
      <c r="K159" s="168">
        <f>ROUND(SUM(K112:K158),2)</f>
        <v>0</v>
      </c>
      <c r="L159" s="169"/>
      <c r="M159" s="168">
        <f>ROUND(SUM(M112:M158),2)</f>
        <v>0</v>
      </c>
    </row>
    <row r="160" spans="1:13" outlineLevel="1" x14ac:dyDescent="0.3">
      <c r="A160" s="135"/>
      <c r="B160" s="135"/>
      <c r="C160" s="135"/>
      <c r="D160" s="170"/>
      <c r="E160" s="170"/>
      <c r="F160" s="170"/>
      <c r="G160" s="170"/>
      <c r="H160" s="170"/>
      <c r="I160" s="170"/>
      <c r="J160" s="170"/>
      <c r="K160" s="170"/>
      <c r="L160" s="170"/>
      <c r="M160" s="170"/>
    </row>
    <row r="161" spans="1:13" outlineLevel="1" x14ac:dyDescent="0.3">
      <c r="A161" s="147"/>
      <c r="B161" s="147"/>
      <c r="C161" s="166"/>
      <c r="D161" s="167"/>
      <c r="E161" s="167"/>
      <c r="F161" s="167"/>
      <c r="G161" s="167"/>
      <c r="H161" s="167"/>
      <c r="I161" s="167"/>
      <c r="J161" s="167"/>
      <c r="K161" s="167"/>
      <c r="L161" s="167"/>
      <c r="M161" s="167"/>
    </row>
    <row r="162" spans="1:13" ht="29.15" customHeight="1" x14ac:dyDescent="0.3">
      <c r="A162" s="315" t="s">
        <v>282</v>
      </c>
      <c r="B162" s="315"/>
      <c r="C162" s="315"/>
      <c r="D162" s="315"/>
      <c r="E162" s="315"/>
      <c r="F162" s="315"/>
      <c r="G162" s="315"/>
      <c r="H162" s="315"/>
      <c r="I162" s="315"/>
      <c r="J162" s="315"/>
      <c r="K162" s="315"/>
      <c r="L162" s="315"/>
      <c r="M162" s="315"/>
    </row>
    <row r="163" spans="1:13" ht="14.5" thickBot="1" x14ac:dyDescent="0.35"/>
    <row r="164" spans="1:13" x14ac:dyDescent="0.3">
      <c r="D164" s="328" t="s">
        <v>283</v>
      </c>
      <c r="E164" s="329"/>
      <c r="F164" s="329"/>
      <c r="G164" s="190">
        <f>ROUND(IFERROR((IF(E84-E105-E159&gt;=0,E84-E105-E159,0)), 0), 2)</f>
        <v>0</v>
      </c>
    </row>
    <row r="165" spans="1:13" x14ac:dyDescent="0.3">
      <c r="D165" s="327" t="s">
        <v>284</v>
      </c>
      <c r="E165" s="310"/>
      <c r="F165" s="310"/>
      <c r="G165" s="191">
        <f>ROUND(IF(E26="Not Applicable", 0, IF(E26="2020 to October 2023 Tool", 'Interest - Through 31-Oct-2023'!B30, IF(E26="November 2023 Onwards Tool", 'Interest - 01-Nov-2023 Onwards'!F30, ""))), 2)</f>
        <v>0</v>
      </c>
    </row>
    <row r="166" spans="1:13" x14ac:dyDescent="0.3">
      <c r="D166" s="327" t="s">
        <v>285</v>
      </c>
      <c r="E166" s="310"/>
      <c r="F166" s="310"/>
      <c r="G166" s="191">
        <f>ROUND(IFERROR(IF(G84-G105-G159&gt;=0, G84-G105-G159, 0), 0), 2)</f>
        <v>0</v>
      </c>
    </row>
    <row r="167" spans="1:13" x14ac:dyDescent="0.3">
      <c r="D167" s="327" t="s">
        <v>286</v>
      </c>
      <c r="E167" s="310"/>
      <c r="F167" s="310"/>
      <c r="G167" s="191">
        <f>ROUND(IF(E26="Not Applicable", 0, IF(E26="2020 to October 2023 Tool", 'Interest - Through 31-Oct-2023'!C30, IF(E26="November 2023 Onwards Tool", 'Interest - 01-Nov-2023 Onwards'!G30, ""))), 2)</f>
        <v>0</v>
      </c>
    </row>
    <row r="168" spans="1:13" x14ac:dyDescent="0.3">
      <c r="D168" s="327" t="s">
        <v>287</v>
      </c>
      <c r="E168" s="310"/>
      <c r="F168" s="310"/>
      <c r="G168" s="191">
        <f>ROUND(IF(I84-I105-I159&gt;=0, I84-I105-I159, 0), 2)</f>
        <v>0</v>
      </c>
    </row>
    <row r="169" spans="1:13" x14ac:dyDescent="0.3">
      <c r="D169" s="327" t="s">
        <v>288</v>
      </c>
      <c r="E169" s="310"/>
      <c r="F169" s="310"/>
      <c r="G169" s="191">
        <f>ROUND(IF(K84-K105-K159&gt;=0, K84-K105-K159, 0), 2)</f>
        <v>0</v>
      </c>
    </row>
    <row r="170" spans="1:13" x14ac:dyDescent="0.3">
      <c r="D170" s="327" t="s">
        <v>289</v>
      </c>
      <c r="E170" s="310"/>
      <c r="F170" s="310"/>
      <c r="G170" s="191">
        <f>ROUND(IF(M84-M105-M159&gt;=0, M84-M105-M159, 0), 2)</f>
        <v>0</v>
      </c>
    </row>
    <row r="171" spans="1:13" x14ac:dyDescent="0.3">
      <c r="D171" s="327" t="s">
        <v>290</v>
      </c>
      <c r="E171" s="310"/>
      <c r="F171" s="310"/>
      <c r="G171" s="191">
        <f>ROUND(IF(E26="Not Applicable", 0, IF(E26="2020 to October 2023 Tool", 'Interest - Through 31-Oct-2023'!D30, IF(E26="November 2023 Onwards Tool", 'Interest - 01-Nov-2023 Onwards'!H30, ""))), 2)</f>
        <v>0</v>
      </c>
    </row>
    <row r="172" spans="1:13" ht="14.5" thickBot="1" x14ac:dyDescent="0.35">
      <c r="D172" s="181"/>
      <c r="E172" s="299"/>
      <c r="F172" s="299"/>
      <c r="G172" s="192">
        <f>SUM(G164:G171)</f>
        <v>0</v>
      </c>
    </row>
    <row r="173" spans="1:13" x14ac:dyDescent="0.3">
      <c r="E173" s="139"/>
      <c r="F173" s="139"/>
      <c r="G173" s="182"/>
    </row>
    <row r="174" spans="1:13" x14ac:dyDescent="0.3">
      <c r="H174" s="1" t="s">
        <v>291</v>
      </c>
    </row>
    <row r="175" spans="1:13" ht="14.15" customHeight="1" x14ac:dyDescent="0.35">
      <c r="A175" s="289" t="s">
        <v>292</v>
      </c>
      <c r="B175" s="289"/>
      <c r="C175" s="289"/>
      <c r="D175" s="289"/>
      <c r="E175" s="289"/>
      <c r="F175" s="289"/>
      <c r="G175" s="289"/>
      <c r="H175" s="289"/>
      <c r="I175" s="289"/>
      <c r="J175" s="289"/>
      <c r="K175" s="289"/>
      <c r="L175" s="289"/>
      <c r="M175" s="289"/>
    </row>
    <row r="176" spans="1:13" ht="14.15" customHeight="1" x14ac:dyDescent="0.35">
      <c r="A176" s="134" t="s">
        <v>293</v>
      </c>
      <c r="B176" s="60"/>
      <c r="C176" s="60"/>
      <c r="D176" s="60"/>
      <c r="E176" s="60"/>
      <c r="F176" s="60"/>
      <c r="G176" s="60"/>
      <c r="H176" s="60"/>
      <c r="I176" s="60"/>
      <c r="J176" s="60"/>
      <c r="K176" s="60"/>
      <c r="L176" s="60"/>
      <c r="M176" s="60"/>
    </row>
    <row r="177" spans="1:2" ht="15.5" x14ac:dyDescent="0.35">
      <c r="A177" s="134" t="s">
        <v>294</v>
      </c>
      <c r="B177" s="222"/>
    </row>
    <row r="178" spans="1:2" ht="15.5" x14ac:dyDescent="0.35">
      <c r="A178" s="189" t="s">
        <v>295</v>
      </c>
      <c r="B178" s="222"/>
    </row>
    <row r="179" spans="1:2" ht="15.5" x14ac:dyDescent="0.35">
      <c r="A179" s="134" t="s">
        <v>296</v>
      </c>
      <c r="B179" s="222"/>
    </row>
    <row r="180" spans="1:2" ht="15.5" x14ac:dyDescent="0.35">
      <c r="A180" s="134" t="s">
        <v>297</v>
      </c>
      <c r="B180" s="222"/>
    </row>
    <row r="181" spans="1:2" ht="15.5" x14ac:dyDescent="0.35">
      <c r="A181" s="189" t="s">
        <v>298</v>
      </c>
      <c r="B181" s="222"/>
    </row>
  </sheetData>
  <autoFilter ref="A111:C153" xr:uid="{080B69F3-0DC9-4EBF-9642-436949D45B59}">
    <filterColumn colId="0" showButton="0"/>
    <filterColumn colId="1" showButton="0"/>
  </autoFilter>
  <mergeCells count="174">
    <mergeCell ref="A6:M6"/>
    <mergeCell ref="B9:C9"/>
    <mergeCell ref="E10:G10"/>
    <mergeCell ref="A156:C156"/>
    <mergeCell ref="A157:C157"/>
    <mergeCell ref="A143:C143"/>
    <mergeCell ref="A144:C144"/>
    <mergeCell ref="A132:C132"/>
    <mergeCell ref="A138:C138"/>
    <mergeCell ref="A142:C142"/>
    <mergeCell ref="E30:F30"/>
    <mergeCell ref="D90:E90"/>
    <mergeCell ref="E31:F31"/>
    <mergeCell ref="G36:H36"/>
    <mergeCell ref="A37:B37"/>
    <mergeCell ref="C37:D37"/>
    <mergeCell ref="E37:F37"/>
    <mergeCell ref="E39:F39"/>
    <mergeCell ref="E40:F40"/>
    <mergeCell ref="D47:E47"/>
    <mergeCell ref="H47:I47"/>
    <mergeCell ref="D49:E49"/>
    <mergeCell ref="D50:E50"/>
    <mergeCell ref="A119:C119"/>
    <mergeCell ref="J5:M5"/>
    <mergeCell ref="A136:C136"/>
    <mergeCell ref="K21:M21"/>
    <mergeCell ref="E36:F36"/>
    <mergeCell ref="A76:B76"/>
    <mergeCell ref="A72:B72"/>
    <mergeCell ref="A127:C127"/>
    <mergeCell ref="A117:C117"/>
    <mergeCell ref="A121:C121"/>
    <mergeCell ref="E11:G11"/>
    <mergeCell ref="B8:D8"/>
    <mergeCell ref="B17:E17"/>
    <mergeCell ref="E8:G9"/>
    <mergeCell ref="A34:B34"/>
    <mergeCell ref="L9:M9"/>
    <mergeCell ref="A38:B38"/>
    <mergeCell ref="H110:I110"/>
    <mergeCell ref="E27:F27"/>
    <mergeCell ref="E28:F28"/>
    <mergeCell ref="D45:E45"/>
    <mergeCell ref="H69:I69"/>
    <mergeCell ref="A66:M66"/>
    <mergeCell ref="D69:E69"/>
    <mergeCell ref="F69:G69"/>
    <mergeCell ref="D171:F171"/>
    <mergeCell ref="D169:F169"/>
    <mergeCell ref="D170:F170"/>
    <mergeCell ref="D167:F167"/>
    <mergeCell ref="D168:F168"/>
    <mergeCell ref="D166:F166"/>
    <mergeCell ref="D165:F165"/>
    <mergeCell ref="D164:F164"/>
    <mergeCell ref="A139:C139"/>
    <mergeCell ref="A151:C151"/>
    <mergeCell ref="A152:C152"/>
    <mergeCell ref="A153:C153"/>
    <mergeCell ref="A150:C150"/>
    <mergeCell ref="A149:C149"/>
    <mergeCell ref="A147:C147"/>
    <mergeCell ref="A154:C154"/>
    <mergeCell ref="A155:C155"/>
    <mergeCell ref="A148:C148"/>
    <mergeCell ref="A122:C122"/>
    <mergeCell ref="A71:B71"/>
    <mergeCell ref="A65:M65"/>
    <mergeCell ref="A95:B95"/>
    <mergeCell ref="A102:B102"/>
    <mergeCell ref="F100:G100"/>
    <mergeCell ref="H100:I100"/>
    <mergeCell ref="L110:M110"/>
    <mergeCell ref="D54:E54"/>
    <mergeCell ref="D55:E55"/>
    <mergeCell ref="A96:B96"/>
    <mergeCell ref="A120:C120"/>
    <mergeCell ref="A108:M108"/>
    <mergeCell ref="P1:Q1"/>
    <mergeCell ref="J110:K110"/>
    <mergeCell ref="F90:G90"/>
    <mergeCell ref="H90:I90"/>
    <mergeCell ref="J90:K90"/>
    <mergeCell ref="E33:F33"/>
    <mergeCell ref="C33:D33"/>
    <mergeCell ref="L69:M69"/>
    <mergeCell ref="E38:F38"/>
    <mergeCell ref="C35:D35"/>
    <mergeCell ref="C36:D36"/>
    <mergeCell ref="C38:D38"/>
    <mergeCell ref="C40:D40"/>
    <mergeCell ref="A42:M42"/>
    <mergeCell ref="K4:M4"/>
    <mergeCell ref="A15:M15"/>
    <mergeCell ref="E34:F34"/>
    <mergeCell ref="E35:F35"/>
    <mergeCell ref="D46:E46"/>
    <mergeCell ref="C34:D34"/>
    <mergeCell ref="D110:E110"/>
    <mergeCell ref="L8:M8"/>
    <mergeCell ref="D48:E48"/>
    <mergeCell ref="K18:M20"/>
    <mergeCell ref="A175:M175"/>
    <mergeCell ref="A162:M162"/>
    <mergeCell ref="A73:B73"/>
    <mergeCell ref="A74:B74"/>
    <mergeCell ref="A75:B75"/>
    <mergeCell ref="D79:E79"/>
    <mergeCell ref="F79:G79"/>
    <mergeCell ref="H79:I79"/>
    <mergeCell ref="J79:K79"/>
    <mergeCell ref="L79:M79"/>
    <mergeCell ref="A81:B81"/>
    <mergeCell ref="A87:M87"/>
    <mergeCell ref="A82:B82"/>
    <mergeCell ref="A92:B92"/>
    <mergeCell ref="A93:B93"/>
    <mergeCell ref="A94:B94"/>
    <mergeCell ref="J100:K100"/>
    <mergeCell ref="L100:M100"/>
    <mergeCell ref="A113:C113"/>
    <mergeCell ref="A114:C114"/>
    <mergeCell ref="F110:G110"/>
    <mergeCell ref="A103:B103"/>
    <mergeCell ref="A137:C137"/>
    <mergeCell ref="A124:C124"/>
    <mergeCell ref="C39:D39"/>
    <mergeCell ref="H50:I50"/>
    <mergeCell ref="B20:E20"/>
    <mergeCell ref="B18:E18"/>
    <mergeCell ref="A36:B36"/>
    <mergeCell ref="A35:B35"/>
    <mergeCell ref="H9:K9"/>
    <mergeCell ref="L10:M10"/>
    <mergeCell ref="H45:I45"/>
    <mergeCell ref="B19:E19"/>
    <mergeCell ref="B21:E21"/>
    <mergeCell ref="A23:M23"/>
    <mergeCell ref="K17:M17"/>
    <mergeCell ref="E25:F25"/>
    <mergeCell ref="A39:B39"/>
    <mergeCell ref="A44:B44"/>
    <mergeCell ref="H48:I48"/>
    <mergeCell ref="E26:F26"/>
    <mergeCell ref="A40:B40"/>
    <mergeCell ref="E29:F29"/>
    <mergeCell ref="I44:J44"/>
    <mergeCell ref="H46:I46"/>
    <mergeCell ref="E44:F44"/>
    <mergeCell ref="A133:C133"/>
    <mergeCell ref="E172:F172"/>
    <mergeCell ref="L44:M44"/>
    <mergeCell ref="A141:C141"/>
    <mergeCell ref="A128:C128"/>
    <mergeCell ref="A129:C129"/>
    <mergeCell ref="A130:C130"/>
    <mergeCell ref="A131:C131"/>
    <mergeCell ref="A134:C134"/>
    <mergeCell ref="A111:C111"/>
    <mergeCell ref="A135:C135"/>
    <mergeCell ref="A116:C116"/>
    <mergeCell ref="H49:I49"/>
    <mergeCell ref="L90:M90"/>
    <mergeCell ref="A97:B97"/>
    <mergeCell ref="D100:E100"/>
    <mergeCell ref="J69:K69"/>
    <mergeCell ref="A140:C140"/>
    <mergeCell ref="A115:C115"/>
    <mergeCell ref="A118:C118"/>
    <mergeCell ref="A112:C112"/>
    <mergeCell ref="A125:C125"/>
    <mergeCell ref="A126:C126"/>
    <mergeCell ref="A123:C123"/>
  </mergeCells>
  <conditionalFormatting sqref="K21:M21">
    <cfRule type="expression" dxfId="8" priority="4">
      <formula>$F$50="Yes"</formula>
    </cfRule>
  </conditionalFormatting>
  <conditionalFormatting sqref="A10">
    <cfRule type="expression" dxfId="7" priority="2">
      <formula>$B$10="No"</formula>
    </cfRule>
  </conditionalFormatting>
  <conditionalFormatting sqref="B10">
    <cfRule type="expression" dxfId="6" priority="1">
      <formula>$B$10="No"</formula>
    </cfRule>
  </conditionalFormatting>
  <dataValidations xWindow="709" yWindow="946" count="12">
    <dataValidation allowBlank="1" showInputMessage="1" showErrorMessage="1" promptTitle="Owned by Public Hospital" prompt="Exemption applies if receiving aid under the Public Hospitals Act." sqref="H45:I45" xr:uid="{0F7DD083-DD09-4B22-81FF-C79337E8BDEA}"/>
    <dataValidation allowBlank="1" showInputMessage="1" showErrorMessage="1" promptTitle="Manual Entry" prompt="Manually enter the percentage of the development eligible for exemption as a heritage building. Or, rather than a percentage, the exemption may be based on the redevelopment contained in the heritage portion of the building (e.g., 4 1-bedroom apartments)." sqref="D121" xr:uid="{4C638C14-31A0-47A6-98F6-055184A5C7A0}"/>
    <dataValidation allowBlank="1" showInputMessage="1" showErrorMessage="1" promptTitle="Manual Entry" prompt="Manually enter the number of units eligible for intensification exemption. " sqref="F123 D123 L123 D149 F149" xr:uid="{17399091-2C6A-4BA3-8A2D-6FB7F6E02C8D}"/>
    <dataValidation type="list" allowBlank="1" showInputMessage="1" showErrorMessage="1" sqref="B18:E18" xr:uid="{A08F6D28-D577-4C41-98DB-648FD9D7B036}">
      <formula1>Former_Municipality</formula1>
    </dataValidation>
    <dataValidation allowBlank="1" showInputMessage="1" showErrorMessage="1" promptTitle="Manual Entry" prompt="Manually enter the percentage exemption. " sqref="D141:D144 F141:F144" xr:uid="{E960F273-363E-4E91-B780-00B8CAA7CDE4}"/>
    <dataValidation allowBlank="1" showInputMessage="1" showErrorMessage="1" prompt="Complete street address" sqref="B17:E17" xr:uid="{393EE079-0B51-47E0-B897-1C1DB09E46DB}"/>
    <dataValidation allowBlank="1" showInputMessage="1" showErrorMessage="1" promptTitle="Manual Entry" prompt="Manually update the formula to reflect the intensification eligibility. _x000a_E.g. =$D$112*(Rate of exempt unit)" sqref="G123 I123 K123 M123 E123 E149 G149" xr:uid="{1C7862C3-C180-4873-A975-FBB9E5961889}"/>
    <dataValidation allowBlank="1" showInputMessage="1" showErrorMessage="1" promptTitle="Manual Entry" prompt="Manually enter the total dollar value of City DCs eligible for exemption/ reduction &amp; multiply by the percentage." sqref="E145:E146 M145:M146 M154:M157 E154:E157" xr:uid="{5E183090-C7F4-4F77-BE95-F90149DB6C7B}"/>
    <dataValidation allowBlank="1" showInputMessage="1" showErrorMessage="1" promptTitle="Manual Entry" prompt="Manually enter the sq ft eligible for exemption. " sqref="L139 J136 L136:L137 D139 D136:D137 F136:F137 J133 F139 F133 H133 D133 L133 H136" xr:uid="{07A37AB8-807A-4B91-979A-7694CC92D960}"/>
    <dataValidation allowBlank="1" showInputMessage="1" showErrorMessage="1" promptTitle="Manual Entry" prompt="Manually enter the number of units eligible for intensification exemption. 0 if Detached Secondary Dwelling Unit." sqref="H123 J123" xr:uid="{E8980033-6AE9-42D7-A53C-035E78D1F87E}"/>
    <dataValidation allowBlank="1" showErrorMessage="1" sqref="E147" xr:uid="{032C4725-C9F4-404D-BD50-F36A9E42110C}"/>
    <dataValidation allowBlank="1" showErrorMessage="1" promptTitle="Manual Entry" prompt="Manually enter the percentage exemption. 3+ bedrooms = 25%, 2 bedrooms = 20%, other = 15%. " sqref="D150:D153 F150:F153 L150:L153 D148 F148 L148" xr:uid="{A6C4CC72-54E7-487C-AD8B-0BB2F9B92913}"/>
  </dataValidations>
  <hyperlinks>
    <hyperlink ref="A176" r:id="rId1" location="overview" xr:uid="{64921C9A-B672-4E59-ACD0-2789C9DFF2AB}"/>
    <hyperlink ref="A178" r:id="rId2" xr:uid="{DC282205-8A14-4AF9-A1F9-C56B743025BF}"/>
    <hyperlink ref="A177" r:id="rId3" xr:uid="{803648B2-8EFB-4C1C-975D-04041878E282}"/>
    <hyperlink ref="A179" r:id="rId4" xr:uid="{70D000EC-51B6-4245-B17B-D30467A625E7}"/>
    <hyperlink ref="A181" r:id="rId5" xr:uid="{FBB6D7D2-4925-4395-8BEA-DC0B697DE33D}"/>
    <hyperlink ref="A180" r:id="rId6" xr:uid="{74EBA952-9F47-4E26-AC19-4BEC2AA7A937}"/>
  </hyperlinks>
  <pageMargins left="0.7" right="0.7" top="0.75" bottom="0.75" header="0.3" footer="0.3"/>
  <pageSetup scale="39" fitToHeight="0" orientation="portrait" r:id="rId7"/>
  <ignoredErrors>
    <ignoredError sqref="J112:J113 E113:E116 G113:G116 I112:I113 K112:K113 J115:J117 I115:I118 K115:K118 E118 G118" formula="1"/>
    <ignoredError sqref="C81 C102" formulaRange="1"/>
  </ignoredErrors>
  <drawing r:id="rId8"/>
  <legacyDrawing r:id="rId9"/>
  <extLst>
    <ext xmlns:x14="http://schemas.microsoft.com/office/spreadsheetml/2009/9/main" uri="{CCE6A557-97BC-4b89-ADB6-D9C93CAAB3DF}">
      <x14:dataValidations xmlns:xm="http://schemas.microsoft.com/office/excel/2006/main" xWindow="709" yWindow="946" count="7">
        <x14:dataValidation type="list" allowBlank="1" showInputMessage="1" showErrorMessage="1" xr:uid="{906063BA-78F5-43EA-BD0E-16CD723616DF}">
          <x14:formula1>
            <xm:f>'(H) Navigation'!$G$5:$G$10</xm:f>
          </x14:formula1>
          <xm:sqref>K17</xm:sqref>
        </x14:dataValidation>
        <x14:dataValidation type="list" allowBlank="1" showInputMessage="1" showErrorMessage="1" xr:uid="{638090ED-C9E6-4D2A-8724-78734BA87004}">
          <x14:formula1>
            <xm:f>'(H) Navigation'!$K$5:$K$7</xm:f>
          </x14:formula1>
          <xm:sqref>B20 J59:J63 B45:B52 F45:F63 J45:J53 M45:M48</xm:sqref>
        </x14:dataValidation>
        <x14:dataValidation type="list" allowBlank="1" showInputMessage="1" showErrorMessage="1" xr:uid="{BB160EAE-F0A9-49C3-9657-1B7B0DABFCF8}">
          <x14:formula1>
            <xm:f>'(H) Navigation'!$G$5:$G$11</xm:f>
          </x14:formula1>
          <xm:sqref>B21:E21</xm:sqref>
        </x14:dataValidation>
        <x14:dataValidation type="list" allowBlank="1" showInputMessage="1" showErrorMessage="1" xr:uid="{A6ED986A-D2FD-4D82-B18F-0221A6BD4444}">
          <x14:formula1>
            <xm:f>'(H) Navigation'!$K$5:$K$6</xm:f>
          </x14:formula1>
          <xm:sqref>B10</xm:sqref>
        </x14:dataValidation>
        <x14:dataValidation type="list" allowBlank="1" showInputMessage="1" showErrorMessage="1" xr:uid="{F33016BF-6338-47C8-AA37-DBA735AB6C5C}">
          <x14:formula1>
            <xm:f>'(H) Navigation'!$C$5:$C$13</xm:f>
          </x14:formula1>
          <xm:sqref>J5:M5</xm:sqref>
        </x14:dataValidation>
        <x14:dataValidation type="list" allowBlank="1" showInputMessage="1" showErrorMessage="1" xr:uid="{63AE6866-A2BE-4D8C-848C-D36B80F7FB58}">
          <x14:formula1>
            <xm:f>'(H) Navigation'!$E$5:$E$9</xm:f>
          </x14:formula1>
          <xm:sqref>B8:D8</xm:sqref>
        </x14:dataValidation>
        <x14:dataValidation type="list" allowBlank="1" showInputMessage="1" showErrorMessage="1" xr:uid="{07D5153D-75F2-48EA-AA41-8A69DBF86175}">
          <x14:formula1>
            <xm:f>'(H) Navigation'!$I$5:$I$12</xm:f>
          </x14:formula1>
          <xm:sqref>B19:E19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2743-A4B0-448C-8758-894775A2F927}">
  <sheetPr codeName="Sheet6">
    <pageSetUpPr fitToPage="1"/>
  </sheetPr>
  <dimension ref="A1:H33"/>
  <sheetViews>
    <sheetView showGridLines="0" tabSelected="1" topLeftCell="A14" zoomScale="90" zoomScaleNormal="90" zoomScaleSheetLayoutView="90" workbookViewId="0">
      <selection activeCell="F14" sqref="F14"/>
    </sheetView>
  </sheetViews>
  <sheetFormatPr defaultColWidth="9.1796875" defaultRowHeight="14.5" x14ac:dyDescent="0.35"/>
  <cols>
    <col min="1" max="1" width="54" customWidth="1"/>
    <col min="2" max="3" width="21.81640625" customWidth="1"/>
    <col min="4" max="4" width="33.1796875" customWidth="1"/>
    <col min="6" max="6" width="13.453125" customWidth="1"/>
    <col min="8" max="8" width="12.81640625" customWidth="1"/>
    <col min="10" max="10" width="12.81640625" customWidth="1"/>
  </cols>
  <sheetData>
    <row r="1" spans="1:8" ht="28.5" customHeight="1" x14ac:dyDescent="0.5">
      <c r="A1" s="2"/>
      <c r="B1" s="3"/>
      <c r="C1" s="3"/>
      <c r="D1" s="4" t="s">
        <v>190</v>
      </c>
    </row>
    <row r="2" spans="1:8" ht="17.149999999999999" customHeight="1" x14ac:dyDescent="0.5">
      <c r="A2" s="5"/>
      <c r="B2" s="6"/>
      <c r="C2" s="6"/>
      <c r="D2" s="7" t="s">
        <v>192</v>
      </c>
    </row>
    <row r="3" spans="1:8" ht="17.149999999999999" customHeight="1" x14ac:dyDescent="0.35">
      <c r="A3" s="5"/>
      <c r="B3" s="6"/>
      <c r="C3" s="6"/>
      <c r="D3" s="8" t="s">
        <v>299</v>
      </c>
    </row>
    <row r="4" spans="1:8" ht="17.149999999999999" customHeight="1" x14ac:dyDescent="0.5">
      <c r="A4" s="5"/>
      <c r="B4" s="6"/>
      <c r="C4" s="6"/>
      <c r="D4" s="9"/>
      <c r="E4" s="10"/>
    </row>
    <row r="5" spans="1:8" ht="18" customHeight="1" x14ac:dyDescent="0.45">
      <c r="A5" s="5"/>
      <c r="B5" s="11"/>
      <c r="C5" s="12" t="s">
        <v>300</v>
      </c>
      <c r="D5" s="13">
        <f ca="1">TODAY()</f>
        <v>45762</v>
      </c>
      <c r="E5" s="14"/>
      <c r="F5" s="15"/>
    </row>
    <row r="6" spans="1:8" ht="5.5" customHeight="1" x14ac:dyDescent="0.35">
      <c r="A6" s="16"/>
      <c r="B6" s="6"/>
      <c r="C6" s="6"/>
      <c r="D6" s="9"/>
    </row>
    <row r="7" spans="1:8" ht="7" customHeight="1" x14ac:dyDescent="0.35">
      <c r="A7" s="17"/>
      <c r="B7" s="18"/>
      <c r="C7" s="18"/>
      <c r="D7" s="19"/>
    </row>
    <row r="8" spans="1:8" s="20" customFormat="1" x14ac:dyDescent="0.35">
      <c r="A8" s="347"/>
      <c r="B8" s="348"/>
      <c r="C8" s="348"/>
      <c r="D8" s="349"/>
    </row>
    <row r="9" spans="1:8" s="20" customFormat="1" x14ac:dyDescent="0.35">
      <c r="A9" s="347"/>
      <c r="B9" s="348"/>
      <c r="C9" s="348"/>
      <c r="D9" s="349"/>
    </row>
    <row r="10" spans="1:8" s="20" customFormat="1" x14ac:dyDescent="0.35">
      <c r="A10" s="347"/>
      <c r="B10" s="348"/>
      <c r="C10" s="348"/>
      <c r="D10" s="349"/>
    </row>
    <row r="11" spans="1:8" s="20" customFormat="1" x14ac:dyDescent="0.35">
      <c r="A11" s="347"/>
      <c r="B11" s="348"/>
      <c r="C11" s="348"/>
      <c r="D11" s="349"/>
    </row>
    <row r="12" spans="1:8" x14ac:dyDescent="0.35">
      <c r="A12" s="17"/>
      <c r="B12" s="18"/>
      <c r="C12" s="18"/>
      <c r="D12" s="19"/>
    </row>
    <row r="13" spans="1:8" ht="18.5" x14ac:dyDescent="0.35">
      <c r="A13" s="350"/>
      <c r="B13" s="351"/>
      <c r="C13" s="351"/>
      <c r="D13" s="352"/>
      <c r="E13" s="21"/>
    </row>
    <row r="14" spans="1:8" ht="33" customHeight="1" x14ac:dyDescent="0.35">
      <c r="A14" s="350"/>
      <c r="B14" s="351"/>
      <c r="C14" s="351"/>
      <c r="D14" s="352"/>
      <c r="E14" s="21"/>
      <c r="H14" s="22">
        <v>43831</v>
      </c>
    </row>
    <row r="15" spans="1:8" ht="6" customHeight="1" x14ac:dyDescent="0.35">
      <c r="A15" s="23"/>
      <c r="B15" s="18"/>
      <c r="C15" s="18"/>
      <c r="D15" s="19"/>
    </row>
    <row r="16" spans="1:8" ht="37" x14ac:dyDescent="0.45">
      <c r="A16" s="24"/>
      <c r="B16" s="25" t="s">
        <v>301</v>
      </c>
      <c r="C16" s="25" t="s">
        <v>302</v>
      </c>
      <c r="D16" s="26" t="s">
        <v>303</v>
      </c>
      <c r="E16" s="15"/>
    </row>
    <row r="17" spans="1:6" ht="18.5" x14ac:dyDescent="0.45">
      <c r="A17" s="27" t="s">
        <v>304</v>
      </c>
      <c r="B17" s="78"/>
      <c r="C17" s="79">
        <f>'Estimate Tool'!C26</f>
        <v>0</v>
      </c>
      <c r="D17" s="80">
        <f>'Estimate Tool'!D26</f>
        <v>0</v>
      </c>
      <c r="E17" s="28"/>
    </row>
    <row r="18" spans="1:6" ht="18.5" x14ac:dyDescent="0.45">
      <c r="A18" s="27" t="s">
        <v>305</v>
      </c>
      <c r="B18" s="78"/>
      <c r="C18" s="79">
        <f>'Estimate Tool'!C28</f>
        <v>0</v>
      </c>
      <c r="D18" s="80">
        <f>'Estimate Tool'!D28</f>
        <v>0</v>
      </c>
      <c r="E18" s="28"/>
    </row>
    <row r="19" spans="1:6" ht="18.5" x14ac:dyDescent="0.45">
      <c r="A19" s="27" t="s">
        <v>306</v>
      </c>
      <c r="B19" s="78"/>
      <c r="C19" s="79">
        <f>'Estimate Tool'!C29</f>
        <v>0</v>
      </c>
      <c r="D19" s="80">
        <f>'Estimate Tool'!B9</f>
        <v>0</v>
      </c>
      <c r="E19" s="81"/>
    </row>
    <row r="20" spans="1:6" ht="11.5" customHeight="1" x14ac:dyDescent="0.45">
      <c r="A20" s="27"/>
      <c r="B20" s="18"/>
      <c r="C20" s="29"/>
      <c r="D20" s="30"/>
    </row>
    <row r="21" spans="1:6" ht="18.5" x14ac:dyDescent="0.45">
      <c r="A21" s="31" t="s">
        <v>307</v>
      </c>
      <c r="B21" s="32"/>
      <c r="C21" s="33"/>
      <c r="D21" s="34">
        <f>IF(AND(C17&lt;H14,C18&lt;H14),0,IF((C17&gt;C18),C17,C18))</f>
        <v>0</v>
      </c>
    </row>
    <row r="22" spans="1:6" ht="18.5" hidden="1" x14ac:dyDescent="0.45">
      <c r="A22" s="27" t="s">
        <v>308</v>
      </c>
      <c r="B22" s="18"/>
      <c r="C22" s="29"/>
      <c r="D22" s="35">
        <f>INT((D21-4)/7)*7+4</f>
        <v>-3</v>
      </c>
    </row>
    <row r="23" spans="1:6" ht="19" thickBot="1" x14ac:dyDescent="0.5">
      <c r="A23" s="27" t="s">
        <v>309</v>
      </c>
      <c r="B23" s="18"/>
      <c r="C23" s="29"/>
      <c r="D23" s="36" t="e">
        <f>VLOOKUP(D22,'(H) BoC Interest'!A:L,2,FALSE)/100</f>
        <v>#N/A</v>
      </c>
    </row>
    <row r="24" spans="1:6" ht="19" thickBot="1" x14ac:dyDescent="0.5">
      <c r="A24" s="37" t="s">
        <v>310</v>
      </c>
      <c r="B24" s="38"/>
      <c r="C24" s="39"/>
      <c r="D24" s="40">
        <f>IF(C17&gt;C18,DATE(YEAR(D17)+2,MONTH(D17),DAY(D17)),DATE(YEAR(D18)+2,MONTH(D18),DAY(D18)))</f>
        <v>731</v>
      </c>
      <c r="E24" s="15"/>
    </row>
    <row r="25" spans="1:6" ht="19" thickBot="1" x14ac:dyDescent="0.5">
      <c r="A25" s="41" t="s">
        <v>311</v>
      </c>
      <c r="B25" s="42"/>
      <c r="C25" s="43"/>
      <c r="D25" s="44">
        <f>MIN(D24,EDATE(D21,ROUNDDOWN((D19-D21)/182.5,0)*6+6))</f>
        <v>182</v>
      </c>
      <c r="E25" s="15"/>
    </row>
    <row r="26" spans="1:6" ht="18.5" x14ac:dyDescent="0.45">
      <c r="A26" s="353" t="s">
        <v>312</v>
      </c>
      <c r="B26" s="354"/>
      <c r="C26" s="354"/>
      <c r="D26" s="355"/>
      <c r="F26" s="45"/>
    </row>
    <row r="27" spans="1:6" ht="18.5" x14ac:dyDescent="0.45">
      <c r="A27" s="46"/>
      <c r="B27" s="47" t="s">
        <v>313</v>
      </c>
      <c r="C27" s="47" t="s">
        <v>314</v>
      </c>
      <c r="D27" s="48" t="s">
        <v>315</v>
      </c>
    </row>
    <row r="28" spans="1:6" ht="18.5" x14ac:dyDescent="0.45">
      <c r="A28" s="46" t="s">
        <v>316</v>
      </c>
      <c r="B28" s="82">
        <f>'Estimate Tool'!G164</f>
        <v>0</v>
      </c>
      <c r="C28" s="82">
        <f>'Estimate Tool'!G166</f>
        <v>0</v>
      </c>
      <c r="D28" s="83">
        <f>'Estimate Tool'!G170</f>
        <v>0</v>
      </c>
    </row>
    <row r="29" spans="1:6" ht="18.5" x14ac:dyDescent="0.45">
      <c r="A29" s="46" t="s">
        <v>317</v>
      </c>
      <c r="B29" s="49">
        <f>IF($D$19&gt;$D$24,"LOCK IN RATE HAS EXPIRED, CALCULATE USING CURRENT DC RATES",B28)</f>
        <v>0</v>
      </c>
      <c r="C29" s="49">
        <f>IF($D$19&gt;$D$24,"LOCK IN RATE HAS EXPIRED, CALCULATE USING CURRENT DC RATES",C28)</f>
        <v>0</v>
      </c>
      <c r="D29" s="50">
        <f>IF($D$19&gt;$D$24,"LOCK IN RATE HAS EXPIRED, CALCULATE USING CURRENT DC RATES",D28)</f>
        <v>0</v>
      </c>
    </row>
    <row r="30" spans="1:6" ht="18.5" x14ac:dyDescent="0.45">
      <c r="A30" s="46" t="s">
        <v>318</v>
      </c>
      <c r="B30" s="49" t="e">
        <f>IF(B29="LOCK IN RATE HAS EXPIRED, CALCULATE USING CURRENT DC RATES",0,(-FV($D$23/2,(ROUNDDOWN((D19-D21)/182.5,0)),0,B28,0))-B28)</f>
        <v>#N/A</v>
      </c>
      <c r="C30" s="49" t="e">
        <f>IF(C29="LOCK IN RATE HAS EXPIRED, CALCULATE USING CURRENT DC RATES",0,(-FV($D$23/2,(ROUNDDOWN((D19-D21)/182.5,0)),0,C28,0))-C28)</f>
        <v>#N/A</v>
      </c>
      <c r="D30" s="50" t="e">
        <f>IF(D29="LOCK IN RATE HAS EXPIRED, CALCULATE USING CURRENT DC RATES",0,(-FV($D$23/2,(ROUNDDOWN((D19-D21)/182.5,0)),0,D28,0))-D28)</f>
        <v>#N/A</v>
      </c>
      <c r="E30" s="15"/>
    </row>
    <row r="31" spans="1:6" ht="19" thickBot="1" x14ac:dyDescent="0.5">
      <c r="A31" s="51" t="s">
        <v>317</v>
      </c>
      <c r="B31" s="52" t="e">
        <f>SUBTOTAL(9,B29:B30)</f>
        <v>#N/A</v>
      </c>
      <c r="C31" s="52" t="e">
        <f>SUBTOTAL(9,C29:C30)</f>
        <v>#N/A</v>
      </c>
      <c r="D31" s="53" t="e">
        <f>SUBTOTAL(9,D29:D30)</f>
        <v>#N/A</v>
      </c>
      <c r="F31" s="15"/>
    </row>
    <row r="32" spans="1:6" ht="19" thickBot="1" x14ac:dyDescent="0.5">
      <c r="A32" s="54" t="s">
        <v>319</v>
      </c>
      <c r="B32" s="55"/>
      <c r="C32" s="55"/>
      <c r="D32" s="56" t="e">
        <f>SUM(B31:D31)</f>
        <v>#N/A</v>
      </c>
      <c r="F32" s="15"/>
    </row>
    <row r="33" spans="1:1" ht="15.5" x14ac:dyDescent="0.35">
      <c r="A33" s="57" t="s">
        <v>320</v>
      </c>
    </row>
  </sheetData>
  <mergeCells count="3">
    <mergeCell ref="A8:D11"/>
    <mergeCell ref="A13:D14"/>
    <mergeCell ref="A26:D26"/>
  </mergeCells>
  <pageMargins left="0.7" right="0.7" top="0.75" bottom="0.75" header="0.3" footer="0.3"/>
  <pageSetup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7665-47EB-44BB-9D22-C5161D5F84C8}">
  <sheetPr codeName="Sheet7"/>
  <dimension ref="A1:K3044"/>
  <sheetViews>
    <sheetView topLeftCell="A3029" workbookViewId="0">
      <selection activeCell="C19" sqref="C19:F19"/>
    </sheetView>
  </sheetViews>
  <sheetFormatPr defaultRowHeight="14.5" x14ac:dyDescent="0.35"/>
  <sheetData>
    <row r="1" spans="1:3" x14ac:dyDescent="0.35">
      <c r="A1" t="s">
        <v>321</v>
      </c>
    </row>
    <row r="2" spans="1:3" x14ac:dyDescent="0.35">
      <c r="A2" t="s">
        <v>322</v>
      </c>
    </row>
    <row r="4" spans="1:3" x14ac:dyDescent="0.35">
      <c r="A4" t="s">
        <v>323</v>
      </c>
    </row>
    <row r="5" spans="1:3" x14ac:dyDescent="0.35">
      <c r="A5" t="s">
        <v>324</v>
      </c>
    </row>
    <row r="7" spans="1:3" x14ac:dyDescent="0.35">
      <c r="A7" t="s">
        <v>325</v>
      </c>
    </row>
    <row r="8" spans="1:3" x14ac:dyDescent="0.35">
      <c r="A8" t="s">
        <v>326</v>
      </c>
    </row>
    <row r="10" spans="1:3" x14ac:dyDescent="0.35">
      <c r="A10" t="s">
        <v>327</v>
      </c>
    </row>
    <row r="11" spans="1:3" x14ac:dyDescent="0.35">
      <c r="A11" t="s">
        <v>328</v>
      </c>
    </row>
    <row r="13" spans="1:3" x14ac:dyDescent="0.35">
      <c r="A13" t="s">
        <v>329</v>
      </c>
    </row>
    <row r="14" spans="1:3" x14ac:dyDescent="0.35">
      <c r="A14" t="s">
        <v>330</v>
      </c>
      <c r="B14" t="s">
        <v>331</v>
      </c>
      <c r="C14" t="s">
        <v>332</v>
      </c>
    </row>
    <row r="15" spans="1:3" x14ac:dyDescent="0.35">
      <c r="A15" t="s">
        <v>333</v>
      </c>
      <c r="B15" t="s">
        <v>334</v>
      </c>
    </row>
    <row r="16" spans="1:3" x14ac:dyDescent="0.35">
      <c r="A16" t="s">
        <v>335</v>
      </c>
      <c r="B16" t="s">
        <v>336</v>
      </c>
      <c r="C16" t="s">
        <v>337</v>
      </c>
    </row>
    <row r="17" spans="1:11" x14ac:dyDescent="0.35">
      <c r="A17" t="s">
        <v>338</v>
      </c>
      <c r="B17" t="s">
        <v>339</v>
      </c>
      <c r="C17" t="s">
        <v>337</v>
      </c>
    </row>
    <row r="18" spans="1:11" x14ac:dyDescent="0.35">
      <c r="A18" t="s">
        <v>340</v>
      </c>
      <c r="B18" t="s">
        <v>341</v>
      </c>
      <c r="C18" t="s">
        <v>337</v>
      </c>
    </row>
    <row r="19" spans="1:11" x14ac:dyDescent="0.35">
      <c r="A19" t="s">
        <v>342</v>
      </c>
      <c r="B19" t="s">
        <v>336</v>
      </c>
      <c r="C19" t="s">
        <v>343</v>
      </c>
    </row>
    <row r="20" spans="1:11" x14ac:dyDescent="0.35">
      <c r="A20" t="s">
        <v>344</v>
      </c>
      <c r="B20" t="s">
        <v>339</v>
      </c>
      <c r="C20" t="s">
        <v>343</v>
      </c>
    </row>
    <row r="21" spans="1:11" x14ac:dyDescent="0.35">
      <c r="A21" t="s">
        <v>345</v>
      </c>
      <c r="B21" t="s">
        <v>341</v>
      </c>
      <c r="C21" t="s">
        <v>343</v>
      </c>
    </row>
    <row r="22" spans="1:11" x14ac:dyDescent="0.35">
      <c r="A22" t="s">
        <v>346</v>
      </c>
      <c r="B22" t="s">
        <v>347</v>
      </c>
    </row>
    <row r="23" spans="1:11" x14ac:dyDescent="0.35">
      <c r="A23" t="s">
        <v>348</v>
      </c>
      <c r="B23" t="s">
        <v>349</v>
      </c>
    </row>
    <row r="24" spans="1:11" x14ac:dyDescent="0.35">
      <c r="A24" t="s">
        <v>350</v>
      </c>
      <c r="B24" t="s">
        <v>351</v>
      </c>
    </row>
    <row r="26" spans="1:11" x14ac:dyDescent="0.35">
      <c r="A26" t="s">
        <v>352</v>
      </c>
    </row>
    <row r="27" spans="1:11" x14ac:dyDescent="0.35">
      <c r="A27" t="s">
        <v>353</v>
      </c>
      <c r="B27" t="s">
        <v>333</v>
      </c>
      <c r="C27" t="s">
        <v>335</v>
      </c>
      <c r="D27" t="s">
        <v>338</v>
      </c>
      <c r="E27" t="s">
        <v>340</v>
      </c>
      <c r="F27" t="s">
        <v>342</v>
      </c>
      <c r="G27" t="s">
        <v>344</v>
      </c>
      <c r="H27" t="s">
        <v>345</v>
      </c>
      <c r="I27" t="s">
        <v>346</v>
      </c>
      <c r="J27" t="s">
        <v>348</v>
      </c>
      <c r="K27" t="s">
        <v>350</v>
      </c>
    </row>
    <row r="28" spans="1:11" x14ac:dyDescent="0.35">
      <c r="A28" s="111">
        <v>24567</v>
      </c>
      <c r="K28">
        <v>4.5</v>
      </c>
    </row>
    <row r="29" spans="1:11" x14ac:dyDescent="0.35">
      <c r="A29" s="111">
        <v>24574</v>
      </c>
      <c r="K29">
        <v>4.5</v>
      </c>
    </row>
    <row r="30" spans="1:11" x14ac:dyDescent="0.35">
      <c r="A30" s="111">
        <v>24581</v>
      </c>
      <c r="K30">
        <v>4.5</v>
      </c>
    </row>
    <row r="31" spans="1:11" x14ac:dyDescent="0.35">
      <c r="A31" s="111">
        <v>24588</v>
      </c>
      <c r="K31">
        <v>4.5</v>
      </c>
    </row>
    <row r="32" spans="1:11" x14ac:dyDescent="0.35">
      <c r="A32" s="111">
        <v>24595</v>
      </c>
      <c r="K32">
        <v>4.5</v>
      </c>
    </row>
    <row r="33" spans="1:11" x14ac:dyDescent="0.35">
      <c r="A33" s="111">
        <v>24602</v>
      </c>
      <c r="K33">
        <v>4.5</v>
      </c>
    </row>
    <row r="34" spans="1:11" x14ac:dyDescent="0.35">
      <c r="A34" s="111">
        <v>24609</v>
      </c>
      <c r="K34">
        <v>4.5</v>
      </c>
    </row>
    <row r="35" spans="1:11" x14ac:dyDescent="0.35">
      <c r="A35" s="111">
        <v>24616</v>
      </c>
      <c r="K35">
        <v>4.5</v>
      </c>
    </row>
    <row r="36" spans="1:11" x14ac:dyDescent="0.35">
      <c r="A36" s="111">
        <v>24623</v>
      </c>
      <c r="K36">
        <v>4.5</v>
      </c>
    </row>
    <row r="37" spans="1:11" x14ac:dyDescent="0.35">
      <c r="A37" s="111">
        <v>24630</v>
      </c>
      <c r="K37">
        <v>4.5</v>
      </c>
    </row>
    <row r="38" spans="1:11" x14ac:dyDescent="0.35">
      <c r="A38" s="111">
        <v>24637</v>
      </c>
      <c r="K38">
        <v>4.5</v>
      </c>
    </row>
    <row r="39" spans="1:11" x14ac:dyDescent="0.35">
      <c r="A39" s="111">
        <v>24644</v>
      </c>
      <c r="K39">
        <v>4.5</v>
      </c>
    </row>
    <row r="40" spans="1:11" x14ac:dyDescent="0.35">
      <c r="A40" s="111">
        <v>24651</v>
      </c>
      <c r="K40">
        <v>4.5</v>
      </c>
    </row>
    <row r="41" spans="1:11" x14ac:dyDescent="0.35">
      <c r="A41" s="111">
        <v>24658</v>
      </c>
      <c r="K41">
        <v>4.5</v>
      </c>
    </row>
    <row r="42" spans="1:11" x14ac:dyDescent="0.35">
      <c r="A42" s="111">
        <v>24665</v>
      </c>
      <c r="K42">
        <v>4.5</v>
      </c>
    </row>
    <row r="43" spans="1:11" x14ac:dyDescent="0.35">
      <c r="A43" s="111">
        <v>24672</v>
      </c>
      <c r="K43">
        <v>4.5</v>
      </c>
    </row>
    <row r="44" spans="1:11" x14ac:dyDescent="0.35">
      <c r="A44" s="111">
        <v>24679</v>
      </c>
      <c r="K44">
        <v>4.5</v>
      </c>
    </row>
    <row r="45" spans="1:11" x14ac:dyDescent="0.35">
      <c r="A45" s="111">
        <v>24686</v>
      </c>
      <c r="K45">
        <v>4.5</v>
      </c>
    </row>
    <row r="46" spans="1:11" x14ac:dyDescent="0.35">
      <c r="A46" s="111">
        <v>24693</v>
      </c>
      <c r="K46">
        <v>4.5</v>
      </c>
    </row>
    <row r="47" spans="1:11" x14ac:dyDescent="0.35">
      <c r="A47" s="111">
        <v>24700</v>
      </c>
      <c r="K47">
        <v>4.5</v>
      </c>
    </row>
    <row r="48" spans="1:11" x14ac:dyDescent="0.35">
      <c r="A48" s="111">
        <v>24707</v>
      </c>
      <c r="K48">
        <v>4.5</v>
      </c>
    </row>
    <row r="49" spans="1:11" x14ac:dyDescent="0.35">
      <c r="A49" s="111">
        <v>24714</v>
      </c>
      <c r="K49">
        <v>4.5</v>
      </c>
    </row>
    <row r="50" spans="1:11" x14ac:dyDescent="0.35">
      <c r="A50" s="111">
        <v>24721</v>
      </c>
      <c r="K50">
        <v>4.5</v>
      </c>
    </row>
    <row r="51" spans="1:11" x14ac:dyDescent="0.35">
      <c r="A51" s="111">
        <v>24728</v>
      </c>
      <c r="K51">
        <v>4.5</v>
      </c>
    </row>
    <row r="52" spans="1:11" x14ac:dyDescent="0.35">
      <c r="A52" s="111">
        <v>24735</v>
      </c>
      <c r="K52">
        <v>4.5</v>
      </c>
    </row>
    <row r="53" spans="1:11" x14ac:dyDescent="0.35">
      <c r="A53" s="111">
        <v>24742</v>
      </c>
      <c r="K53">
        <v>4.5</v>
      </c>
    </row>
    <row r="54" spans="1:11" x14ac:dyDescent="0.35">
      <c r="A54" s="111">
        <v>24749</v>
      </c>
      <c r="K54">
        <v>4.5</v>
      </c>
    </row>
    <row r="55" spans="1:11" x14ac:dyDescent="0.35">
      <c r="A55" s="111">
        <v>24756</v>
      </c>
      <c r="K55">
        <v>4.5</v>
      </c>
    </row>
    <row r="56" spans="1:11" x14ac:dyDescent="0.35">
      <c r="A56" s="111">
        <v>24763</v>
      </c>
      <c r="K56">
        <v>4.5</v>
      </c>
    </row>
    <row r="57" spans="1:11" x14ac:dyDescent="0.35">
      <c r="A57" s="111">
        <v>24770</v>
      </c>
      <c r="K57">
        <v>4.5</v>
      </c>
    </row>
    <row r="58" spans="1:11" x14ac:dyDescent="0.35">
      <c r="A58" s="111">
        <v>24777</v>
      </c>
      <c r="K58">
        <v>4.5</v>
      </c>
    </row>
    <row r="59" spans="1:11" x14ac:dyDescent="0.35">
      <c r="A59" s="111">
        <v>24784</v>
      </c>
      <c r="K59">
        <v>4.5</v>
      </c>
    </row>
    <row r="60" spans="1:11" x14ac:dyDescent="0.35">
      <c r="A60" s="111">
        <v>24791</v>
      </c>
      <c r="K60">
        <v>4.5</v>
      </c>
    </row>
    <row r="61" spans="1:11" x14ac:dyDescent="0.35">
      <c r="A61" s="111">
        <v>24798</v>
      </c>
      <c r="K61">
        <v>4.5</v>
      </c>
    </row>
    <row r="62" spans="1:11" x14ac:dyDescent="0.35">
      <c r="A62" s="111">
        <v>24805</v>
      </c>
      <c r="K62">
        <v>4.5</v>
      </c>
    </row>
    <row r="63" spans="1:11" x14ac:dyDescent="0.35">
      <c r="A63" s="111">
        <v>24812</v>
      </c>
      <c r="K63">
        <v>4.5</v>
      </c>
    </row>
    <row r="64" spans="1:11" x14ac:dyDescent="0.35">
      <c r="A64" s="111">
        <v>24819</v>
      </c>
      <c r="K64">
        <v>4.5</v>
      </c>
    </row>
    <row r="65" spans="1:11" x14ac:dyDescent="0.35">
      <c r="A65" s="111">
        <v>24826</v>
      </c>
      <c r="K65">
        <v>4.5</v>
      </c>
    </row>
    <row r="66" spans="1:11" x14ac:dyDescent="0.35">
      <c r="A66" s="111">
        <v>24833</v>
      </c>
      <c r="K66">
        <v>4.5</v>
      </c>
    </row>
    <row r="67" spans="1:11" x14ac:dyDescent="0.35">
      <c r="A67" s="111">
        <v>24840</v>
      </c>
      <c r="K67">
        <v>4.5</v>
      </c>
    </row>
    <row r="68" spans="1:11" x14ac:dyDescent="0.35">
      <c r="A68" s="111">
        <v>24847</v>
      </c>
      <c r="K68">
        <v>4.5</v>
      </c>
    </row>
    <row r="69" spans="1:11" x14ac:dyDescent="0.35">
      <c r="A69" s="111">
        <v>24854</v>
      </c>
      <c r="K69">
        <v>4.5</v>
      </c>
    </row>
    <row r="70" spans="1:11" x14ac:dyDescent="0.35">
      <c r="A70" s="111">
        <v>24861</v>
      </c>
      <c r="K70">
        <v>4.5</v>
      </c>
    </row>
    <row r="71" spans="1:11" x14ac:dyDescent="0.35">
      <c r="A71" s="111">
        <v>24868</v>
      </c>
      <c r="K71">
        <v>4.5</v>
      </c>
    </row>
    <row r="72" spans="1:11" x14ac:dyDescent="0.35">
      <c r="A72" s="111">
        <v>24875</v>
      </c>
      <c r="K72">
        <v>4.5</v>
      </c>
    </row>
    <row r="73" spans="1:11" x14ac:dyDescent="0.35">
      <c r="A73" s="111">
        <v>24882</v>
      </c>
      <c r="K73">
        <v>4.5</v>
      </c>
    </row>
    <row r="74" spans="1:11" x14ac:dyDescent="0.35">
      <c r="A74" s="111">
        <v>24889</v>
      </c>
      <c r="K74">
        <v>4.5</v>
      </c>
    </row>
    <row r="75" spans="1:11" x14ac:dyDescent="0.35">
      <c r="A75" s="111">
        <v>24896</v>
      </c>
      <c r="K75">
        <v>4.5</v>
      </c>
    </row>
    <row r="76" spans="1:11" x14ac:dyDescent="0.35">
      <c r="A76" s="111">
        <v>24903</v>
      </c>
      <c r="K76">
        <v>5</v>
      </c>
    </row>
    <row r="77" spans="1:11" x14ac:dyDescent="0.35">
      <c r="A77" s="111">
        <v>24910</v>
      </c>
      <c r="K77">
        <v>5</v>
      </c>
    </row>
    <row r="78" spans="1:11" x14ac:dyDescent="0.35">
      <c r="A78" s="111">
        <v>24917</v>
      </c>
      <c r="K78">
        <v>5</v>
      </c>
    </row>
    <row r="79" spans="1:11" x14ac:dyDescent="0.35">
      <c r="A79" s="111">
        <v>24924</v>
      </c>
      <c r="K79">
        <v>5</v>
      </c>
    </row>
    <row r="80" spans="1:11" x14ac:dyDescent="0.35">
      <c r="A80" s="111">
        <v>24931</v>
      </c>
      <c r="K80">
        <v>5</v>
      </c>
    </row>
    <row r="81" spans="1:11" x14ac:dyDescent="0.35">
      <c r="A81" s="111">
        <v>24938</v>
      </c>
      <c r="K81">
        <v>5</v>
      </c>
    </row>
    <row r="82" spans="1:11" x14ac:dyDescent="0.35">
      <c r="A82" s="111">
        <v>24945</v>
      </c>
      <c r="K82">
        <v>5</v>
      </c>
    </row>
    <row r="83" spans="1:11" x14ac:dyDescent="0.35">
      <c r="A83" s="111">
        <v>24952</v>
      </c>
      <c r="K83">
        <v>5</v>
      </c>
    </row>
    <row r="84" spans="1:11" x14ac:dyDescent="0.35">
      <c r="A84" s="111">
        <v>24959</v>
      </c>
      <c r="K84">
        <v>5</v>
      </c>
    </row>
    <row r="85" spans="1:11" x14ac:dyDescent="0.35">
      <c r="A85" s="111">
        <v>24966</v>
      </c>
      <c r="K85">
        <v>5</v>
      </c>
    </row>
    <row r="86" spans="1:11" x14ac:dyDescent="0.35">
      <c r="A86" s="111">
        <v>24973</v>
      </c>
      <c r="K86">
        <v>5</v>
      </c>
    </row>
    <row r="87" spans="1:11" x14ac:dyDescent="0.35">
      <c r="A87" s="111">
        <v>24980</v>
      </c>
      <c r="K87">
        <v>5</v>
      </c>
    </row>
    <row r="88" spans="1:11" x14ac:dyDescent="0.35">
      <c r="A88" s="111">
        <v>24987</v>
      </c>
      <c r="K88">
        <v>5</v>
      </c>
    </row>
    <row r="89" spans="1:11" x14ac:dyDescent="0.35">
      <c r="A89" s="111">
        <v>24994</v>
      </c>
      <c r="K89">
        <v>5</v>
      </c>
    </row>
    <row r="90" spans="1:11" x14ac:dyDescent="0.35">
      <c r="A90" s="111">
        <v>25001</v>
      </c>
      <c r="K90">
        <v>5</v>
      </c>
    </row>
    <row r="91" spans="1:11" x14ac:dyDescent="0.35">
      <c r="A91" s="111">
        <v>25008</v>
      </c>
      <c r="K91">
        <v>5</v>
      </c>
    </row>
    <row r="92" spans="1:11" x14ac:dyDescent="0.35">
      <c r="A92" s="111">
        <v>25015</v>
      </c>
      <c r="K92">
        <v>5</v>
      </c>
    </row>
    <row r="93" spans="1:11" x14ac:dyDescent="0.35">
      <c r="A93" s="111">
        <v>25022</v>
      </c>
      <c r="I93">
        <v>7</v>
      </c>
      <c r="K93">
        <v>5</v>
      </c>
    </row>
    <row r="94" spans="1:11" x14ac:dyDescent="0.35">
      <c r="A94" s="111">
        <v>25029</v>
      </c>
      <c r="I94">
        <v>6.75</v>
      </c>
      <c r="K94">
        <v>5</v>
      </c>
    </row>
    <row r="95" spans="1:11" x14ac:dyDescent="0.35">
      <c r="A95" s="111">
        <v>25036</v>
      </c>
      <c r="I95">
        <v>6.75</v>
      </c>
      <c r="K95">
        <v>5</v>
      </c>
    </row>
    <row r="96" spans="1:11" x14ac:dyDescent="0.35">
      <c r="A96" s="111">
        <v>25043</v>
      </c>
      <c r="I96">
        <v>6.75</v>
      </c>
      <c r="K96">
        <v>5</v>
      </c>
    </row>
    <row r="97" spans="1:11" x14ac:dyDescent="0.35">
      <c r="A97" s="111">
        <v>25050</v>
      </c>
      <c r="I97">
        <v>6.5</v>
      </c>
      <c r="K97">
        <v>5</v>
      </c>
    </row>
    <row r="98" spans="1:11" x14ac:dyDescent="0.35">
      <c r="A98" s="111">
        <v>25057</v>
      </c>
      <c r="I98">
        <v>6.5</v>
      </c>
      <c r="K98">
        <v>5</v>
      </c>
    </row>
    <row r="99" spans="1:11" x14ac:dyDescent="0.35">
      <c r="A99" s="111">
        <v>25064</v>
      </c>
      <c r="I99">
        <v>6.5</v>
      </c>
      <c r="K99">
        <v>5</v>
      </c>
    </row>
    <row r="100" spans="1:11" x14ac:dyDescent="0.35">
      <c r="A100" s="111">
        <v>25071</v>
      </c>
      <c r="I100">
        <v>6.5</v>
      </c>
      <c r="K100">
        <v>5</v>
      </c>
    </row>
    <row r="101" spans="1:11" x14ac:dyDescent="0.35">
      <c r="A101" s="111">
        <v>25078</v>
      </c>
      <c r="I101">
        <v>6.5</v>
      </c>
      <c r="K101">
        <v>5</v>
      </c>
    </row>
    <row r="102" spans="1:11" x14ac:dyDescent="0.35">
      <c r="A102" s="111">
        <v>25085</v>
      </c>
      <c r="I102">
        <v>6.5</v>
      </c>
      <c r="K102">
        <v>5</v>
      </c>
    </row>
    <row r="103" spans="1:11" x14ac:dyDescent="0.35">
      <c r="A103" s="111">
        <v>25092</v>
      </c>
      <c r="I103">
        <v>6.5</v>
      </c>
      <c r="K103">
        <v>5</v>
      </c>
    </row>
    <row r="104" spans="1:11" x14ac:dyDescent="0.35">
      <c r="A104" s="111">
        <v>25099</v>
      </c>
      <c r="I104">
        <v>6.5</v>
      </c>
      <c r="K104">
        <v>5</v>
      </c>
    </row>
    <row r="105" spans="1:11" x14ac:dyDescent="0.35">
      <c r="A105" s="111">
        <v>25106</v>
      </c>
      <c r="I105">
        <v>6.5</v>
      </c>
      <c r="K105">
        <v>5</v>
      </c>
    </row>
    <row r="106" spans="1:11" x14ac:dyDescent="0.35">
      <c r="A106" s="111">
        <v>25113</v>
      </c>
      <c r="I106">
        <v>6.5</v>
      </c>
      <c r="K106">
        <v>5</v>
      </c>
    </row>
    <row r="107" spans="1:11" x14ac:dyDescent="0.35">
      <c r="A107" s="111">
        <v>25120</v>
      </c>
      <c r="I107">
        <v>6.5</v>
      </c>
      <c r="K107">
        <v>5</v>
      </c>
    </row>
    <row r="108" spans="1:11" x14ac:dyDescent="0.35">
      <c r="A108" s="111">
        <v>25127</v>
      </c>
      <c r="I108">
        <v>6.5</v>
      </c>
      <c r="K108">
        <v>5</v>
      </c>
    </row>
    <row r="109" spans="1:11" x14ac:dyDescent="0.35">
      <c r="A109" s="111">
        <v>25134</v>
      </c>
      <c r="I109">
        <v>6.5</v>
      </c>
      <c r="K109">
        <v>5</v>
      </c>
    </row>
    <row r="110" spans="1:11" x14ac:dyDescent="0.35">
      <c r="A110" s="111">
        <v>25141</v>
      </c>
      <c r="I110">
        <v>6.5</v>
      </c>
      <c r="K110">
        <v>5</v>
      </c>
    </row>
    <row r="111" spans="1:11" x14ac:dyDescent="0.35">
      <c r="A111" s="111">
        <v>25148</v>
      </c>
      <c r="I111">
        <v>6.5</v>
      </c>
      <c r="K111">
        <v>5</v>
      </c>
    </row>
    <row r="112" spans="1:11" x14ac:dyDescent="0.35">
      <c r="A112" s="111">
        <v>25155</v>
      </c>
      <c r="I112">
        <v>6.5</v>
      </c>
      <c r="K112">
        <v>5</v>
      </c>
    </row>
    <row r="113" spans="1:11" x14ac:dyDescent="0.35">
      <c r="A113" s="111">
        <v>25162</v>
      </c>
      <c r="I113">
        <v>6.5</v>
      </c>
      <c r="K113">
        <v>5</v>
      </c>
    </row>
    <row r="114" spans="1:11" x14ac:dyDescent="0.35">
      <c r="A114" s="111">
        <v>25169</v>
      </c>
      <c r="I114">
        <v>6.5</v>
      </c>
      <c r="K114">
        <v>5</v>
      </c>
    </row>
    <row r="115" spans="1:11" x14ac:dyDescent="0.35">
      <c r="A115" s="111">
        <v>25176</v>
      </c>
      <c r="I115">
        <v>6.5</v>
      </c>
      <c r="K115">
        <v>5</v>
      </c>
    </row>
    <row r="116" spans="1:11" x14ac:dyDescent="0.35">
      <c r="A116" s="111">
        <v>25183</v>
      </c>
      <c r="I116">
        <v>6.5</v>
      </c>
      <c r="K116">
        <v>5</v>
      </c>
    </row>
    <row r="117" spans="1:11" x14ac:dyDescent="0.35">
      <c r="A117" s="111">
        <v>25190</v>
      </c>
      <c r="I117">
        <v>6.5</v>
      </c>
      <c r="K117">
        <v>5</v>
      </c>
    </row>
    <row r="118" spans="1:11" x14ac:dyDescent="0.35">
      <c r="A118" s="111">
        <v>25197</v>
      </c>
      <c r="I118">
        <v>6.5</v>
      </c>
      <c r="K118">
        <v>5</v>
      </c>
    </row>
    <row r="119" spans="1:11" x14ac:dyDescent="0.35">
      <c r="A119" s="111">
        <v>25204</v>
      </c>
      <c r="I119">
        <v>6.75</v>
      </c>
      <c r="K119">
        <v>5</v>
      </c>
    </row>
    <row r="120" spans="1:11" x14ac:dyDescent="0.35">
      <c r="A120" s="111">
        <v>25211</v>
      </c>
      <c r="I120">
        <v>6.75</v>
      </c>
      <c r="K120">
        <v>5</v>
      </c>
    </row>
    <row r="121" spans="1:11" x14ac:dyDescent="0.35">
      <c r="A121" s="111">
        <v>25218</v>
      </c>
      <c r="I121">
        <v>7</v>
      </c>
      <c r="K121">
        <v>5</v>
      </c>
    </row>
    <row r="122" spans="1:11" x14ac:dyDescent="0.35">
      <c r="A122" s="111">
        <v>25225</v>
      </c>
      <c r="I122">
        <v>7</v>
      </c>
      <c r="K122">
        <v>5</v>
      </c>
    </row>
    <row r="123" spans="1:11" x14ac:dyDescent="0.35">
      <c r="A123" s="111">
        <v>25232</v>
      </c>
      <c r="I123">
        <v>7</v>
      </c>
      <c r="K123">
        <v>5</v>
      </c>
    </row>
    <row r="124" spans="1:11" x14ac:dyDescent="0.35">
      <c r="A124" s="111">
        <v>25239</v>
      </c>
      <c r="I124">
        <v>7</v>
      </c>
      <c r="K124">
        <v>5.25</v>
      </c>
    </row>
    <row r="125" spans="1:11" x14ac:dyDescent="0.35">
      <c r="A125" s="111">
        <v>25246</v>
      </c>
      <c r="I125">
        <v>7.25</v>
      </c>
      <c r="K125">
        <v>5.25</v>
      </c>
    </row>
    <row r="126" spans="1:11" x14ac:dyDescent="0.35">
      <c r="A126" s="111">
        <v>25253</v>
      </c>
      <c r="I126">
        <v>7.25</v>
      </c>
      <c r="K126">
        <v>5.25</v>
      </c>
    </row>
    <row r="127" spans="1:11" x14ac:dyDescent="0.35">
      <c r="A127" s="111">
        <v>25260</v>
      </c>
      <c r="I127">
        <v>7.25</v>
      </c>
      <c r="K127">
        <v>5.25</v>
      </c>
    </row>
    <row r="128" spans="1:11" x14ac:dyDescent="0.35">
      <c r="A128" s="111">
        <v>25267</v>
      </c>
      <c r="I128">
        <v>7.25</v>
      </c>
      <c r="K128">
        <v>5.25</v>
      </c>
    </row>
    <row r="129" spans="1:11" x14ac:dyDescent="0.35">
      <c r="A129" s="111">
        <v>25274</v>
      </c>
      <c r="I129">
        <v>7.25</v>
      </c>
      <c r="K129">
        <v>5.25</v>
      </c>
    </row>
    <row r="130" spans="1:11" x14ac:dyDescent="0.35">
      <c r="A130" s="111">
        <v>25281</v>
      </c>
      <c r="I130">
        <v>7.25</v>
      </c>
      <c r="K130">
        <v>5.25</v>
      </c>
    </row>
    <row r="131" spans="1:11" x14ac:dyDescent="0.35">
      <c r="A131" s="111">
        <v>25288</v>
      </c>
      <c r="I131">
        <v>7.25</v>
      </c>
      <c r="K131">
        <v>5.25</v>
      </c>
    </row>
    <row r="132" spans="1:11" x14ac:dyDescent="0.35">
      <c r="A132" s="111">
        <v>25295</v>
      </c>
      <c r="I132">
        <v>7.25</v>
      </c>
      <c r="K132">
        <v>5.5</v>
      </c>
    </row>
    <row r="133" spans="1:11" x14ac:dyDescent="0.35">
      <c r="A133" s="111">
        <v>25302</v>
      </c>
      <c r="I133">
        <v>7.25</v>
      </c>
      <c r="K133">
        <v>5.5</v>
      </c>
    </row>
    <row r="134" spans="1:11" x14ac:dyDescent="0.35">
      <c r="A134" s="111">
        <v>25309</v>
      </c>
      <c r="I134">
        <v>7.25</v>
      </c>
      <c r="K134">
        <v>5.5</v>
      </c>
    </row>
    <row r="135" spans="1:11" x14ac:dyDescent="0.35">
      <c r="A135" s="111">
        <v>25316</v>
      </c>
      <c r="I135">
        <v>7.25</v>
      </c>
      <c r="K135">
        <v>5.5</v>
      </c>
    </row>
    <row r="136" spans="1:11" x14ac:dyDescent="0.35">
      <c r="A136" s="111">
        <v>25323</v>
      </c>
      <c r="I136">
        <v>7.25</v>
      </c>
      <c r="K136">
        <v>5.5</v>
      </c>
    </row>
    <row r="137" spans="1:11" x14ac:dyDescent="0.35">
      <c r="A137" s="111">
        <v>25330</v>
      </c>
      <c r="I137">
        <v>7.25</v>
      </c>
      <c r="K137">
        <v>5.5</v>
      </c>
    </row>
    <row r="138" spans="1:11" x14ac:dyDescent="0.35">
      <c r="A138" s="111">
        <v>25337</v>
      </c>
      <c r="I138">
        <v>7.25</v>
      </c>
      <c r="K138">
        <v>5.5</v>
      </c>
    </row>
    <row r="139" spans="1:11" x14ac:dyDescent="0.35">
      <c r="A139" s="111">
        <v>25344</v>
      </c>
      <c r="I139">
        <v>7.25</v>
      </c>
      <c r="K139">
        <v>5.5</v>
      </c>
    </row>
    <row r="140" spans="1:11" x14ac:dyDescent="0.35">
      <c r="A140" s="111">
        <v>25351</v>
      </c>
      <c r="I140">
        <v>7.5</v>
      </c>
      <c r="K140">
        <v>5.5</v>
      </c>
    </row>
    <row r="141" spans="1:11" x14ac:dyDescent="0.35">
      <c r="A141" s="111">
        <v>25358</v>
      </c>
      <c r="I141">
        <v>7.5</v>
      </c>
      <c r="K141">
        <v>6</v>
      </c>
    </row>
    <row r="142" spans="1:11" x14ac:dyDescent="0.35">
      <c r="A142" s="111">
        <v>25365</v>
      </c>
      <c r="I142">
        <v>7.5</v>
      </c>
      <c r="K142">
        <v>6</v>
      </c>
    </row>
    <row r="143" spans="1:11" x14ac:dyDescent="0.35">
      <c r="A143" s="111">
        <v>25372</v>
      </c>
      <c r="I143">
        <v>7.5</v>
      </c>
      <c r="K143">
        <v>6</v>
      </c>
    </row>
    <row r="144" spans="1:11" x14ac:dyDescent="0.35">
      <c r="A144" s="111">
        <v>25379</v>
      </c>
      <c r="I144">
        <v>7.5</v>
      </c>
      <c r="K144">
        <v>6</v>
      </c>
    </row>
    <row r="145" spans="1:11" x14ac:dyDescent="0.35">
      <c r="A145" s="111">
        <v>25386</v>
      </c>
      <c r="I145">
        <v>7.75</v>
      </c>
      <c r="K145">
        <v>6.5</v>
      </c>
    </row>
    <row r="146" spans="1:11" x14ac:dyDescent="0.35">
      <c r="A146" s="111">
        <v>25393</v>
      </c>
      <c r="I146">
        <v>7.75</v>
      </c>
      <c r="K146">
        <v>6.5</v>
      </c>
    </row>
    <row r="147" spans="1:11" x14ac:dyDescent="0.35">
      <c r="A147" s="111">
        <v>25400</v>
      </c>
      <c r="I147">
        <v>7.75</v>
      </c>
      <c r="K147">
        <v>6.5</v>
      </c>
    </row>
    <row r="148" spans="1:11" x14ac:dyDescent="0.35">
      <c r="A148" s="111">
        <v>25407</v>
      </c>
      <c r="I148">
        <v>7.75</v>
      </c>
      <c r="K148">
        <v>6.5</v>
      </c>
    </row>
    <row r="149" spans="1:11" x14ac:dyDescent="0.35">
      <c r="A149" s="111">
        <v>25414</v>
      </c>
      <c r="I149">
        <v>7.75</v>
      </c>
      <c r="K149">
        <v>6.5</v>
      </c>
    </row>
    <row r="150" spans="1:11" x14ac:dyDescent="0.35">
      <c r="A150" s="111">
        <v>25421</v>
      </c>
      <c r="I150">
        <v>7.75</v>
      </c>
      <c r="K150">
        <v>6.5</v>
      </c>
    </row>
    <row r="151" spans="1:11" x14ac:dyDescent="0.35">
      <c r="A151" s="111">
        <v>25428</v>
      </c>
      <c r="I151">
        <v>7.75</v>
      </c>
      <c r="K151">
        <v>6.5</v>
      </c>
    </row>
    <row r="152" spans="1:11" x14ac:dyDescent="0.35">
      <c r="A152" s="111">
        <v>25435</v>
      </c>
      <c r="I152">
        <v>7.75</v>
      </c>
      <c r="K152">
        <v>6.5</v>
      </c>
    </row>
    <row r="153" spans="1:11" x14ac:dyDescent="0.35">
      <c r="A153" s="111">
        <v>25442</v>
      </c>
      <c r="I153">
        <v>7.75</v>
      </c>
      <c r="K153">
        <v>6.5</v>
      </c>
    </row>
    <row r="154" spans="1:11" x14ac:dyDescent="0.35">
      <c r="A154" s="111">
        <v>25449</v>
      </c>
      <c r="I154">
        <v>7.75</v>
      </c>
      <c r="K154">
        <v>6.5</v>
      </c>
    </row>
    <row r="155" spans="1:11" x14ac:dyDescent="0.35">
      <c r="A155" s="111">
        <v>25456</v>
      </c>
      <c r="I155">
        <v>7.75</v>
      </c>
      <c r="K155">
        <v>6.5</v>
      </c>
    </row>
    <row r="156" spans="1:11" x14ac:dyDescent="0.35">
      <c r="A156" s="111">
        <v>25463</v>
      </c>
      <c r="I156">
        <v>7.75</v>
      </c>
      <c r="K156">
        <v>6.5</v>
      </c>
    </row>
    <row r="157" spans="1:11" x14ac:dyDescent="0.35">
      <c r="A157" s="111">
        <v>25470</v>
      </c>
      <c r="I157">
        <v>7.75</v>
      </c>
      <c r="K157">
        <v>6.5</v>
      </c>
    </row>
    <row r="158" spans="1:11" x14ac:dyDescent="0.35">
      <c r="A158" s="111">
        <v>25477</v>
      </c>
      <c r="I158">
        <v>7.75</v>
      </c>
      <c r="K158">
        <v>6.5</v>
      </c>
    </row>
    <row r="159" spans="1:11" x14ac:dyDescent="0.35">
      <c r="A159" s="111">
        <v>25484</v>
      </c>
      <c r="I159">
        <v>7.75</v>
      </c>
      <c r="K159">
        <v>6.5</v>
      </c>
    </row>
    <row r="160" spans="1:11" x14ac:dyDescent="0.35">
      <c r="A160" s="111">
        <v>25491</v>
      </c>
      <c r="I160">
        <v>7.75</v>
      </c>
      <c r="K160">
        <v>6.5</v>
      </c>
    </row>
    <row r="161" spans="1:11" x14ac:dyDescent="0.35">
      <c r="A161" s="111">
        <v>25498</v>
      </c>
      <c r="I161">
        <v>7.75</v>
      </c>
      <c r="K161">
        <v>6.5</v>
      </c>
    </row>
    <row r="162" spans="1:11" x14ac:dyDescent="0.35">
      <c r="A162" s="111">
        <v>25505</v>
      </c>
      <c r="I162">
        <v>7.75</v>
      </c>
      <c r="K162">
        <v>6.5</v>
      </c>
    </row>
    <row r="163" spans="1:11" x14ac:dyDescent="0.35">
      <c r="A163" s="111">
        <v>25512</v>
      </c>
      <c r="I163">
        <v>7.75</v>
      </c>
      <c r="K163">
        <v>6.5</v>
      </c>
    </row>
    <row r="164" spans="1:11" x14ac:dyDescent="0.35">
      <c r="A164" s="111">
        <v>25519</v>
      </c>
      <c r="I164">
        <v>7.75</v>
      </c>
      <c r="K164">
        <v>6.5</v>
      </c>
    </row>
    <row r="165" spans="1:11" x14ac:dyDescent="0.35">
      <c r="A165" s="111">
        <v>25526</v>
      </c>
      <c r="I165">
        <v>7.75</v>
      </c>
      <c r="K165">
        <v>6.5</v>
      </c>
    </row>
    <row r="166" spans="1:11" x14ac:dyDescent="0.35">
      <c r="A166" s="111">
        <v>25533</v>
      </c>
      <c r="I166">
        <v>7.75</v>
      </c>
      <c r="K166">
        <v>6.5</v>
      </c>
    </row>
    <row r="167" spans="1:11" x14ac:dyDescent="0.35">
      <c r="A167" s="111">
        <v>25540</v>
      </c>
      <c r="I167">
        <v>7.75</v>
      </c>
      <c r="K167">
        <v>6.5</v>
      </c>
    </row>
    <row r="168" spans="1:11" x14ac:dyDescent="0.35">
      <c r="A168" s="111">
        <v>25547</v>
      </c>
      <c r="I168">
        <v>7.75</v>
      </c>
      <c r="K168">
        <v>6.5</v>
      </c>
    </row>
    <row r="169" spans="1:11" x14ac:dyDescent="0.35">
      <c r="A169" s="111">
        <v>25554</v>
      </c>
      <c r="I169">
        <v>7.75</v>
      </c>
      <c r="K169">
        <v>6.5</v>
      </c>
    </row>
    <row r="170" spans="1:11" x14ac:dyDescent="0.35">
      <c r="A170" s="111">
        <v>25561</v>
      </c>
      <c r="I170">
        <v>7.75</v>
      </c>
      <c r="K170">
        <v>6.5</v>
      </c>
    </row>
    <row r="171" spans="1:11" x14ac:dyDescent="0.35">
      <c r="A171" s="111">
        <v>25568</v>
      </c>
      <c r="I171">
        <v>7.75</v>
      </c>
      <c r="K171">
        <v>6.5</v>
      </c>
    </row>
    <row r="172" spans="1:11" x14ac:dyDescent="0.35">
      <c r="A172" s="111">
        <v>25575</v>
      </c>
      <c r="I172">
        <v>7.75</v>
      </c>
      <c r="K172">
        <v>6.5</v>
      </c>
    </row>
    <row r="173" spans="1:11" x14ac:dyDescent="0.35">
      <c r="A173" s="111">
        <v>25582</v>
      </c>
      <c r="I173">
        <v>7.75</v>
      </c>
      <c r="K173">
        <v>6.5</v>
      </c>
    </row>
    <row r="174" spans="1:11" x14ac:dyDescent="0.35">
      <c r="A174" s="111">
        <v>25589</v>
      </c>
      <c r="I174">
        <v>7.75</v>
      </c>
      <c r="K174">
        <v>6.5</v>
      </c>
    </row>
    <row r="175" spans="1:11" x14ac:dyDescent="0.35">
      <c r="A175" s="111">
        <v>25596</v>
      </c>
      <c r="I175">
        <v>7.75</v>
      </c>
      <c r="K175">
        <v>6.5</v>
      </c>
    </row>
    <row r="176" spans="1:11" x14ac:dyDescent="0.35">
      <c r="A176" s="111">
        <v>25603</v>
      </c>
      <c r="I176">
        <v>7.75</v>
      </c>
      <c r="K176">
        <v>6.5</v>
      </c>
    </row>
    <row r="177" spans="1:11" x14ac:dyDescent="0.35">
      <c r="A177" s="111">
        <v>25610</v>
      </c>
      <c r="I177">
        <v>7.75</v>
      </c>
      <c r="K177">
        <v>6.5</v>
      </c>
    </row>
    <row r="178" spans="1:11" x14ac:dyDescent="0.35">
      <c r="A178" s="111">
        <v>25617</v>
      </c>
      <c r="I178">
        <v>7.75</v>
      </c>
      <c r="K178">
        <v>6.5</v>
      </c>
    </row>
    <row r="179" spans="1:11" x14ac:dyDescent="0.35">
      <c r="A179" s="111">
        <v>25624</v>
      </c>
      <c r="I179">
        <v>7.75</v>
      </c>
      <c r="K179">
        <v>6.5</v>
      </c>
    </row>
    <row r="180" spans="1:11" x14ac:dyDescent="0.35">
      <c r="A180" s="111">
        <v>25631</v>
      </c>
      <c r="I180">
        <v>7.75</v>
      </c>
      <c r="K180">
        <v>6.5</v>
      </c>
    </row>
    <row r="181" spans="1:11" x14ac:dyDescent="0.35">
      <c r="A181" s="111">
        <v>25638</v>
      </c>
      <c r="I181">
        <v>7.75</v>
      </c>
      <c r="K181">
        <v>6.5</v>
      </c>
    </row>
    <row r="182" spans="1:11" x14ac:dyDescent="0.35">
      <c r="A182" s="111">
        <v>25645</v>
      </c>
      <c r="I182">
        <v>7.75</v>
      </c>
      <c r="K182">
        <v>6.5</v>
      </c>
    </row>
    <row r="183" spans="1:11" x14ac:dyDescent="0.35">
      <c r="A183" s="111">
        <v>25652</v>
      </c>
      <c r="I183">
        <v>7.75</v>
      </c>
      <c r="K183">
        <v>6.5</v>
      </c>
    </row>
    <row r="184" spans="1:11" x14ac:dyDescent="0.35">
      <c r="A184" s="111">
        <v>25659</v>
      </c>
      <c r="I184">
        <v>7.75</v>
      </c>
      <c r="K184">
        <v>6.5</v>
      </c>
    </row>
    <row r="185" spans="1:11" x14ac:dyDescent="0.35">
      <c r="A185" s="111">
        <v>25666</v>
      </c>
      <c r="I185">
        <v>7.75</v>
      </c>
      <c r="K185">
        <v>6.5</v>
      </c>
    </row>
    <row r="186" spans="1:11" x14ac:dyDescent="0.35">
      <c r="A186" s="111">
        <v>25673</v>
      </c>
      <c r="I186">
        <v>7.75</v>
      </c>
      <c r="K186">
        <v>6.5</v>
      </c>
    </row>
    <row r="187" spans="1:11" x14ac:dyDescent="0.35">
      <c r="A187" s="111">
        <v>25680</v>
      </c>
      <c r="I187">
        <v>7.75</v>
      </c>
      <c r="K187">
        <v>6.5</v>
      </c>
    </row>
    <row r="188" spans="1:11" x14ac:dyDescent="0.35">
      <c r="A188" s="111">
        <v>25687</v>
      </c>
      <c r="I188">
        <v>7.75</v>
      </c>
      <c r="K188">
        <v>6.5</v>
      </c>
    </row>
    <row r="189" spans="1:11" x14ac:dyDescent="0.35">
      <c r="A189" s="111">
        <v>25694</v>
      </c>
      <c r="I189">
        <v>7.75</v>
      </c>
      <c r="K189">
        <v>6.5</v>
      </c>
    </row>
    <row r="190" spans="1:11" x14ac:dyDescent="0.35">
      <c r="A190" s="111">
        <v>25701</v>
      </c>
      <c r="I190">
        <v>7.75</v>
      </c>
      <c r="K190">
        <v>6.5</v>
      </c>
    </row>
    <row r="191" spans="1:11" x14ac:dyDescent="0.35">
      <c r="A191" s="111">
        <v>25708</v>
      </c>
      <c r="I191">
        <v>7.75</v>
      </c>
      <c r="K191">
        <v>6.5</v>
      </c>
    </row>
    <row r="192" spans="1:11" x14ac:dyDescent="0.35">
      <c r="A192" s="111">
        <v>25715</v>
      </c>
      <c r="I192">
        <v>7.75</v>
      </c>
      <c r="K192">
        <v>6.5</v>
      </c>
    </row>
    <row r="193" spans="1:11" x14ac:dyDescent="0.35">
      <c r="A193" s="111">
        <v>25722</v>
      </c>
      <c r="I193">
        <v>7.75</v>
      </c>
      <c r="K193">
        <v>6.5</v>
      </c>
    </row>
    <row r="194" spans="1:11" x14ac:dyDescent="0.35">
      <c r="A194" s="111">
        <v>25729</v>
      </c>
      <c r="I194">
        <v>7.75</v>
      </c>
      <c r="K194">
        <v>6.5</v>
      </c>
    </row>
    <row r="195" spans="1:11" x14ac:dyDescent="0.35">
      <c r="A195" s="111">
        <v>25736</v>
      </c>
      <c r="I195">
        <v>7.75</v>
      </c>
      <c r="K195">
        <v>6.5</v>
      </c>
    </row>
    <row r="196" spans="1:11" x14ac:dyDescent="0.35">
      <c r="A196" s="111">
        <v>25743</v>
      </c>
      <c r="I196">
        <v>7.75</v>
      </c>
      <c r="K196">
        <v>6.5</v>
      </c>
    </row>
    <row r="197" spans="1:11" x14ac:dyDescent="0.35">
      <c r="A197" s="111">
        <v>25750</v>
      </c>
      <c r="I197">
        <v>7.75</v>
      </c>
      <c r="K197">
        <v>6</v>
      </c>
    </row>
    <row r="198" spans="1:11" x14ac:dyDescent="0.35">
      <c r="A198" s="111">
        <v>25757</v>
      </c>
      <c r="I198">
        <v>7.75</v>
      </c>
      <c r="K198">
        <v>6</v>
      </c>
    </row>
    <row r="199" spans="1:11" x14ac:dyDescent="0.35">
      <c r="A199" s="111">
        <v>25764</v>
      </c>
      <c r="I199">
        <v>7.75</v>
      </c>
      <c r="K199">
        <v>6</v>
      </c>
    </row>
    <row r="200" spans="1:11" x14ac:dyDescent="0.35">
      <c r="A200" s="111">
        <v>25771</v>
      </c>
      <c r="I200">
        <v>7.75</v>
      </c>
      <c r="K200">
        <v>6</v>
      </c>
    </row>
    <row r="201" spans="1:11" x14ac:dyDescent="0.35">
      <c r="A201" s="111">
        <v>25778</v>
      </c>
      <c r="I201">
        <v>7.75</v>
      </c>
      <c r="K201">
        <v>6</v>
      </c>
    </row>
    <row r="202" spans="1:11" x14ac:dyDescent="0.35">
      <c r="A202" s="111">
        <v>25785</v>
      </c>
      <c r="I202">
        <v>7.75</v>
      </c>
      <c r="K202">
        <v>6</v>
      </c>
    </row>
    <row r="203" spans="1:11" x14ac:dyDescent="0.35">
      <c r="A203" s="111">
        <v>25792</v>
      </c>
      <c r="I203">
        <v>7.75</v>
      </c>
      <c r="K203">
        <v>6</v>
      </c>
    </row>
    <row r="204" spans="1:11" x14ac:dyDescent="0.35">
      <c r="A204" s="111">
        <v>25799</v>
      </c>
      <c r="I204">
        <v>7.75</v>
      </c>
      <c r="K204">
        <v>6</v>
      </c>
    </row>
    <row r="205" spans="1:11" x14ac:dyDescent="0.35">
      <c r="A205" s="111">
        <v>25806</v>
      </c>
      <c r="I205">
        <v>7.75</v>
      </c>
      <c r="K205">
        <v>6</v>
      </c>
    </row>
    <row r="206" spans="1:11" x14ac:dyDescent="0.35">
      <c r="A206" s="111">
        <v>25813</v>
      </c>
      <c r="I206">
        <v>7.75</v>
      </c>
      <c r="K206">
        <v>6</v>
      </c>
    </row>
    <row r="207" spans="1:11" x14ac:dyDescent="0.35">
      <c r="A207" s="111">
        <v>25820</v>
      </c>
      <c r="I207">
        <v>7.75</v>
      </c>
      <c r="K207">
        <v>6</v>
      </c>
    </row>
    <row r="208" spans="1:11" x14ac:dyDescent="0.35">
      <c r="A208" s="111">
        <v>25827</v>
      </c>
      <c r="I208">
        <v>7.75</v>
      </c>
      <c r="K208">
        <v>6</v>
      </c>
    </row>
    <row r="209" spans="1:11" x14ac:dyDescent="0.35">
      <c r="A209" s="111">
        <v>25834</v>
      </c>
      <c r="I209">
        <v>7.75</v>
      </c>
      <c r="K209">
        <v>6</v>
      </c>
    </row>
    <row r="210" spans="1:11" x14ac:dyDescent="0.35">
      <c r="A210" s="111">
        <v>25841</v>
      </c>
      <c r="I210">
        <v>7.25</v>
      </c>
      <c r="K210">
        <v>6</v>
      </c>
    </row>
    <row r="211" spans="1:11" x14ac:dyDescent="0.35">
      <c r="A211" s="111">
        <v>25848</v>
      </c>
      <c r="I211">
        <v>7.75</v>
      </c>
      <c r="K211">
        <v>6</v>
      </c>
    </row>
    <row r="212" spans="1:11" x14ac:dyDescent="0.35">
      <c r="A212" s="111">
        <v>25855</v>
      </c>
      <c r="I212">
        <v>7.75</v>
      </c>
      <c r="K212">
        <v>6</v>
      </c>
    </row>
    <row r="213" spans="1:11" x14ac:dyDescent="0.35">
      <c r="A213" s="111">
        <v>25862</v>
      </c>
      <c r="I213">
        <v>7.75</v>
      </c>
      <c r="K213">
        <v>6</v>
      </c>
    </row>
    <row r="214" spans="1:11" x14ac:dyDescent="0.35">
      <c r="A214" s="111">
        <v>25869</v>
      </c>
      <c r="I214">
        <v>7.75</v>
      </c>
      <c r="K214">
        <v>6</v>
      </c>
    </row>
    <row r="215" spans="1:11" x14ac:dyDescent="0.35">
      <c r="A215" s="111">
        <v>25876</v>
      </c>
      <c r="I215">
        <v>7.75</v>
      </c>
      <c r="K215">
        <v>5.5</v>
      </c>
    </row>
    <row r="216" spans="1:11" x14ac:dyDescent="0.35">
      <c r="A216" s="111">
        <v>25883</v>
      </c>
      <c r="I216">
        <v>7.25</v>
      </c>
      <c r="K216">
        <v>5.5</v>
      </c>
    </row>
    <row r="217" spans="1:11" x14ac:dyDescent="0.35">
      <c r="A217" s="111">
        <v>25890</v>
      </c>
      <c r="I217">
        <v>7.25</v>
      </c>
      <c r="K217">
        <v>5.5</v>
      </c>
    </row>
    <row r="218" spans="1:11" x14ac:dyDescent="0.35">
      <c r="A218" s="111">
        <v>25897</v>
      </c>
      <c r="I218">
        <v>7.25</v>
      </c>
      <c r="K218">
        <v>5.5</v>
      </c>
    </row>
    <row r="219" spans="1:11" x14ac:dyDescent="0.35">
      <c r="A219" s="111">
        <v>25904</v>
      </c>
      <c r="I219">
        <v>7.25</v>
      </c>
      <c r="K219">
        <v>5.5</v>
      </c>
    </row>
    <row r="220" spans="1:11" x14ac:dyDescent="0.35">
      <c r="A220" s="111">
        <v>25911</v>
      </c>
      <c r="I220">
        <v>7.25</v>
      </c>
      <c r="K220">
        <v>5.5</v>
      </c>
    </row>
    <row r="221" spans="1:11" x14ac:dyDescent="0.35">
      <c r="A221" s="111">
        <v>25918</v>
      </c>
      <c r="I221">
        <v>7.25</v>
      </c>
      <c r="K221">
        <v>5.5</v>
      </c>
    </row>
    <row r="222" spans="1:11" x14ac:dyDescent="0.35">
      <c r="A222" s="111">
        <v>25925</v>
      </c>
      <c r="I222">
        <v>7.25</v>
      </c>
      <c r="K222">
        <v>5.5</v>
      </c>
    </row>
    <row r="223" spans="1:11" x14ac:dyDescent="0.35">
      <c r="A223" s="111">
        <v>25932</v>
      </c>
      <c r="I223">
        <v>7.25</v>
      </c>
      <c r="K223">
        <v>5.5</v>
      </c>
    </row>
    <row r="224" spans="1:11" x14ac:dyDescent="0.35">
      <c r="A224" s="111">
        <v>25939</v>
      </c>
      <c r="I224">
        <v>7.25</v>
      </c>
      <c r="K224">
        <v>5.5</v>
      </c>
    </row>
    <row r="225" spans="1:11" x14ac:dyDescent="0.35">
      <c r="A225" s="111">
        <v>25946</v>
      </c>
      <c r="I225">
        <v>7.25</v>
      </c>
      <c r="K225">
        <v>5.5</v>
      </c>
    </row>
    <row r="226" spans="1:11" x14ac:dyDescent="0.35">
      <c r="A226" s="111">
        <v>25953</v>
      </c>
      <c r="I226">
        <v>7.25</v>
      </c>
      <c r="K226">
        <v>5.5</v>
      </c>
    </row>
    <row r="227" spans="1:11" x14ac:dyDescent="0.35">
      <c r="A227" s="111">
        <v>25960</v>
      </c>
      <c r="I227">
        <v>7.25</v>
      </c>
      <c r="K227">
        <v>5.5</v>
      </c>
    </row>
    <row r="228" spans="1:11" x14ac:dyDescent="0.35">
      <c r="A228" s="111">
        <v>25967</v>
      </c>
      <c r="I228">
        <v>7.25</v>
      </c>
      <c r="K228">
        <v>5</v>
      </c>
    </row>
    <row r="229" spans="1:11" x14ac:dyDescent="0.35">
      <c r="A229" s="111">
        <v>25974</v>
      </c>
      <c r="I229">
        <v>7.25</v>
      </c>
      <c r="K229">
        <v>5</v>
      </c>
    </row>
    <row r="230" spans="1:11" x14ac:dyDescent="0.35">
      <c r="A230" s="111">
        <v>25981</v>
      </c>
      <c r="I230">
        <v>7.25</v>
      </c>
      <c r="K230">
        <v>5</v>
      </c>
    </row>
    <row r="231" spans="1:11" x14ac:dyDescent="0.35">
      <c r="A231" s="111">
        <v>25988</v>
      </c>
      <c r="I231">
        <v>7.25</v>
      </c>
      <c r="K231">
        <v>5</v>
      </c>
    </row>
    <row r="232" spans="1:11" x14ac:dyDescent="0.35">
      <c r="A232" s="111">
        <v>25995</v>
      </c>
      <c r="I232">
        <v>6.75</v>
      </c>
      <c r="K232">
        <v>4.5</v>
      </c>
    </row>
    <row r="233" spans="1:11" x14ac:dyDescent="0.35">
      <c r="A233" s="111">
        <v>26002</v>
      </c>
      <c r="I233">
        <v>6.75</v>
      </c>
      <c r="K233">
        <v>4.5</v>
      </c>
    </row>
    <row r="234" spans="1:11" x14ac:dyDescent="0.35">
      <c r="A234" s="111">
        <v>26009</v>
      </c>
      <c r="I234">
        <v>6.25</v>
      </c>
      <c r="K234">
        <v>4.5</v>
      </c>
    </row>
    <row r="235" spans="1:11" x14ac:dyDescent="0.35">
      <c r="A235" s="111">
        <v>26016</v>
      </c>
      <c r="I235">
        <v>6.25</v>
      </c>
      <c r="K235">
        <v>4.5</v>
      </c>
    </row>
    <row r="236" spans="1:11" x14ac:dyDescent="0.35">
      <c r="A236" s="111">
        <v>26023</v>
      </c>
      <c r="I236">
        <v>6</v>
      </c>
      <c r="K236">
        <v>4.5</v>
      </c>
    </row>
    <row r="237" spans="1:11" x14ac:dyDescent="0.35">
      <c r="A237" s="111">
        <v>26030</v>
      </c>
      <c r="I237">
        <v>6</v>
      </c>
      <c r="K237">
        <v>4.5</v>
      </c>
    </row>
    <row r="238" spans="1:11" x14ac:dyDescent="0.35">
      <c r="A238" s="111">
        <v>26037</v>
      </c>
      <c r="I238">
        <v>6</v>
      </c>
      <c r="K238">
        <v>4.5</v>
      </c>
    </row>
    <row r="239" spans="1:11" x14ac:dyDescent="0.35">
      <c r="A239" s="111">
        <v>26044</v>
      </c>
      <c r="I239">
        <v>6</v>
      </c>
      <c r="K239">
        <v>4.5</v>
      </c>
    </row>
    <row r="240" spans="1:11" x14ac:dyDescent="0.35">
      <c r="A240" s="111">
        <v>26051</v>
      </c>
      <c r="I240">
        <v>6</v>
      </c>
      <c r="K240">
        <v>4.5</v>
      </c>
    </row>
    <row r="241" spans="1:11" x14ac:dyDescent="0.35">
      <c r="A241" s="111">
        <v>26058</v>
      </c>
      <c r="I241">
        <v>6</v>
      </c>
      <c r="K241">
        <v>4.5</v>
      </c>
    </row>
    <row r="242" spans="1:11" x14ac:dyDescent="0.35">
      <c r="A242" s="111">
        <v>26065</v>
      </c>
      <c r="I242">
        <v>6</v>
      </c>
      <c r="K242">
        <v>4.5</v>
      </c>
    </row>
    <row r="243" spans="1:11" x14ac:dyDescent="0.35">
      <c r="A243" s="111">
        <v>26072</v>
      </c>
      <c r="I243">
        <v>6</v>
      </c>
      <c r="K243">
        <v>4.5</v>
      </c>
    </row>
    <row r="244" spans="1:11" x14ac:dyDescent="0.35">
      <c r="A244" s="111">
        <v>26079</v>
      </c>
      <c r="I244">
        <v>6</v>
      </c>
      <c r="K244">
        <v>4.5</v>
      </c>
    </row>
    <row r="245" spans="1:11" x14ac:dyDescent="0.35">
      <c r="A245" s="111">
        <v>26086</v>
      </c>
      <c r="I245">
        <v>6</v>
      </c>
      <c r="K245">
        <v>4.5</v>
      </c>
    </row>
    <row r="246" spans="1:11" x14ac:dyDescent="0.35">
      <c r="A246" s="111">
        <v>26093</v>
      </c>
      <c r="I246">
        <v>6</v>
      </c>
      <c r="K246">
        <v>4.5</v>
      </c>
    </row>
    <row r="247" spans="1:11" x14ac:dyDescent="0.35">
      <c r="A247" s="111">
        <v>26100</v>
      </c>
      <c r="I247">
        <v>6</v>
      </c>
      <c r="K247">
        <v>4.5</v>
      </c>
    </row>
    <row r="248" spans="1:11" x14ac:dyDescent="0.35">
      <c r="A248" s="111">
        <v>26107</v>
      </c>
      <c r="I248">
        <v>6</v>
      </c>
      <c r="K248">
        <v>4.5</v>
      </c>
    </row>
    <row r="249" spans="1:11" x14ac:dyDescent="0.35">
      <c r="A249" s="111">
        <v>26114</v>
      </c>
      <c r="I249">
        <v>6</v>
      </c>
      <c r="K249">
        <v>4.5</v>
      </c>
    </row>
    <row r="250" spans="1:11" x14ac:dyDescent="0.35">
      <c r="A250" s="111">
        <v>26121</v>
      </c>
      <c r="I250">
        <v>6</v>
      </c>
      <c r="K250">
        <v>4.5</v>
      </c>
    </row>
    <row r="251" spans="1:11" x14ac:dyDescent="0.35">
      <c r="A251" s="111">
        <v>26128</v>
      </c>
      <c r="I251">
        <v>6</v>
      </c>
      <c r="K251">
        <v>4.5</v>
      </c>
    </row>
    <row r="252" spans="1:11" x14ac:dyDescent="0.35">
      <c r="A252" s="111">
        <v>26135</v>
      </c>
      <c r="I252">
        <v>6.5</v>
      </c>
      <c r="K252">
        <v>4.5</v>
      </c>
    </row>
    <row r="253" spans="1:11" x14ac:dyDescent="0.35">
      <c r="A253" s="111">
        <v>26142</v>
      </c>
      <c r="I253">
        <v>6.5</v>
      </c>
      <c r="K253">
        <v>4.5</v>
      </c>
    </row>
    <row r="254" spans="1:11" x14ac:dyDescent="0.35">
      <c r="A254" s="111">
        <v>26149</v>
      </c>
      <c r="I254">
        <v>6.5</v>
      </c>
      <c r="K254">
        <v>4.5</v>
      </c>
    </row>
    <row r="255" spans="1:11" x14ac:dyDescent="0.35">
      <c r="A255" s="111">
        <v>26156</v>
      </c>
      <c r="I255">
        <v>6.5</v>
      </c>
      <c r="K255">
        <v>4.5</v>
      </c>
    </row>
    <row r="256" spans="1:11" x14ac:dyDescent="0.35">
      <c r="A256" s="111">
        <v>26163</v>
      </c>
      <c r="I256">
        <v>6.5</v>
      </c>
      <c r="K256">
        <v>4.5</v>
      </c>
    </row>
    <row r="257" spans="1:11" x14ac:dyDescent="0.35">
      <c r="A257" s="111">
        <v>26170</v>
      </c>
      <c r="I257">
        <v>6.5</v>
      </c>
      <c r="K257">
        <v>4.5</v>
      </c>
    </row>
    <row r="258" spans="1:11" x14ac:dyDescent="0.35">
      <c r="A258" s="111">
        <v>26177</v>
      </c>
      <c r="I258">
        <v>6.5</v>
      </c>
      <c r="K258">
        <v>4.5</v>
      </c>
    </row>
    <row r="259" spans="1:11" x14ac:dyDescent="0.35">
      <c r="A259" s="111">
        <v>26184</v>
      </c>
      <c r="I259">
        <v>6.5</v>
      </c>
      <c r="K259">
        <v>4.5</v>
      </c>
    </row>
    <row r="260" spans="1:11" x14ac:dyDescent="0.35">
      <c r="A260" s="111">
        <v>26191</v>
      </c>
      <c r="I260">
        <v>6.5</v>
      </c>
      <c r="K260">
        <v>4.5</v>
      </c>
    </row>
    <row r="261" spans="1:11" x14ac:dyDescent="0.35">
      <c r="A261" s="111">
        <v>26198</v>
      </c>
      <c r="I261">
        <v>6.5</v>
      </c>
      <c r="K261">
        <v>4.5</v>
      </c>
    </row>
    <row r="262" spans="1:11" x14ac:dyDescent="0.35">
      <c r="A262" s="111">
        <v>26205</v>
      </c>
      <c r="I262">
        <v>6.5</v>
      </c>
      <c r="K262">
        <v>4.5</v>
      </c>
    </row>
    <row r="263" spans="1:11" x14ac:dyDescent="0.35">
      <c r="A263" s="111">
        <v>26212</v>
      </c>
      <c r="I263">
        <v>6.5</v>
      </c>
      <c r="K263">
        <v>4.5</v>
      </c>
    </row>
    <row r="264" spans="1:11" x14ac:dyDescent="0.35">
      <c r="A264" s="111">
        <v>26219</v>
      </c>
      <c r="I264">
        <v>6.5</v>
      </c>
      <c r="K264">
        <v>4.5</v>
      </c>
    </row>
    <row r="265" spans="1:11" x14ac:dyDescent="0.35">
      <c r="A265" s="111">
        <v>26226</v>
      </c>
      <c r="I265">
        <v>6.5</v>
      </c>
      <c r="K265">
        <v>4.5</v>
      </c>
    </row>
    <row r="266" spans="1:11" x14ac:dyDescent="0.35">
      <c r="A266" s="111">
        <v>26233</v>
      </c>
      <c r="I266">
        <v>6.75</v>
      </c>
      <c r="K266">
        <v>4.5</v>
      </c>
    </row>
    <row r="267" spans="1:11" x14ac:dyDescent="0.35">
      <c r="A267" s="111">
        <v>26240</v>
      </c>
      <c r="I267">
        <v>6.5</v>
      </c>
      <c r="K267">
        <v>4</v>
      </c>
    </row>
    <row r="268" spans="1:11" x14ac:dyDescent="0.35">
      <c r="A268" s="111">
        <v>26247</v>
      </c>
      <c r="I268">
        <v>6.5</v>
      </c>
      <c r="K268">
        <v>4</v>
      </c>
    </row>
    <row r="269" spans="1:11" x14ac:dyDescent="0.35">
      <c r="A269" s="111">
        <v>26254</v>
      </c>
      <c r="I269">
        <v>6.5</v>
      </c>
      <c r="K269">
        <v>4</v>
      </c>
    </row>
    <row r="270" spans="1:11" x14ac:dyDescent="0.35">
      <c r="A270" s="111">
        <v>26261</v>
      </c>
      <c r="I270">
        <v>6.5</v>
      </c>
      <c r="K270">
        <v>4</v>
      </c>
    </row>
    <row r="271" spans="1:11" x14ac:dyDescent="0.35">
      <c r="A271" s="111">
        <v>26268</v>
      </c>
      <c r="I271">
        <v>6.5</v>
      </c>
      <c r="K271">
        <v>4</v>
      </c>
    </row>
    <row r="272" spans="1:11" x14ac:dyDescent="0.35">
      <c r="A272" s="111">
        <v>26275</v>
      </c>
      <c r="I272">
        <v>6.5</v>
      </c>
      <c r="K272">
        <v>4</v>
      </c>
    </row>
    <row r="273" spans="1:11" x14ac:dyDescent="0.35">
      <c r="A273" s="111">
        <v>26282</v>
      </c>
      <c r="I273">
        <v>6.5</v>
      </c>
      <c r="K273">
        <v>4</v>
      </c>
    </row>
    <row r="274" spans="1:11" x14ac:dyDescent="0.35">
      <c r="A274" s="111">
        <v>26289</v>
      </c>
      <c r="I274">
        <v>6.5</v>
      </c>
      <c r="K274">
        <v>4</v>
      </c>
    </row>
    <row r="275" spans="1:11" x14ac:dyDescent="0.35">
      <c r="A275" s="111">
        <v>26296</v>
      </c>
      <c r="I275">
        <v>6.5</v>
      </c>
      <c r="K275">
        <v>4</v>
      </c>
    </row>
    <row r="276" spans="1:11" x14ac:dyDescent="0.35">
      <c r="A276" s="111">
        <v>26303</v>
      </c>
      <c r="I276">
        <v>6.5</v>
      </c>
      <c r="K276">
        <v>4</v>
      </c>
    </row>
    <row r="277" spans="1:11" x14ac:dyDescent="0.35">
      <c r="A277" s="111">
        <v>26310</v>
      </c>
      <c r="I277">
        <v>6.5</v>
      </c>
      <c r="K277">
        <v>4</v>
      </c>
    </row>
    <row r="278" spans="1:11" x14ac:dyDescent="0.35">
      <c r="A278" s="111">
        <v>26317</v>
      </c>
      <c r="I278">
        <v>6.5</v>
      </c>
      <c r="K278">
        <v>4</v>
      </c>
    </row>
    <row r="279" spans="1:11" x14ac:dyDescent="0.35">
      <c r="A279" s="111">
        <v>26324</v>
      </c>
      <c r="I279">
        <v>6.5</v>
      </c>
      <c r="K279">
        <v>4</v>
      </c>
    </row>
    <row r="280" spans="1:11" x14ac:dyDescent="0.35">
      <c r="A280" s="111">
        <v>26331</v>
      </c>
      <c r="I280">
        <v>6.5</v>
      </c>
      <c r="K280">
        <v>4</v>
      </c>
    </row>
    <row r="281" spans="1:11" x14ac:dyDescent="0.35">
      <c r="A281" s="111">
        <v>26338</v>
      </c>
      <c r="I281">
        <v>6.5</v>
      </c>
      <c r="K281">
        <v>4</v>
      </c>
    </row>
    <row r="282" spans="1:11" x14ac:dyDescent="0.35">
      <c r="A282" s="111">
        <v>26345</v>
      </c>
      <c r="I282">
        <v>6.5</v>
      </c>
      <c r="K282">
        <v>4</v>
      </c>
    </row>
    <row r="283" spans="1:11" x14ac:dyDescent="0.35">
      <c r="A283" s="111">
        <v>26352</v>
      </c>
      <c r="I283">
        <v>6.5</v>
      </c>
      <c r="K283">
        <v>4</v>
      </c>
    </row>
    <row r="284" spans="1:11" x14ac:dyDescent="0.35">
      <c r="A284" s="111">
        <v>26359</v>
      </c>
      <c r="I284">
        <v>6.5</v>
      </c>
      <c r="K284">
        <v>4</v>
      </c>
    </row>
    <row r="285" spans="1:11" x14ac:dyDescent="0.35">
      <c r="A285" s="111">
        <v>26366</v>
      </c>
      <c r="I285">
        <v>6.5</v>
      </c>
      <c r="K285">
        <v>4</v>
      </c>
    </row>
    <row r="286" spans="1:11" x14ac:dyDescent="0.35">
      <c r="A286" s="111">
        <v>26373</v>
      </c>
      <c r="I286">
        <v>6.5</v>
      </c>
      <c r="K286">
        <v>4</v>
      </c>
    </row>
    <row r="287" spans="1:11" x14ac:dyDescent="0.35">
      <c r="A287" s="111">
        <v>26380</v>
      </c>
      <c r="I287">
        <v>6.75</v>
      </c>
      <c r="K287">
        <v>4</v>
      </c>
    </row>
    <row r="288" spans="1:11" x14ac:dyDescent="0.35">
      <c r="A288" s="111">
        <v>26387</v>
      </c>
      <c r="I288">
        <v>6.75</v>
      </c>
      <c r="K288">
        <v>4</v>
      </c>
    </row>
    <row r="289" spans="1:11" x14ac:dyDescent="0.35">
      <c r="A289" s="111">
        <v>26394</v>
      </c>
      <c r="I289">
        <v>6.75</v>
      </c>
      <c r="K289">
        <v>4</v>
      </c>
    </row>
    <row r="290" spans="1:11" x14ac:dyDescent="0.35">
      <c r="A290" s="111">
        <v>26401</v>
      </c>
      <c r="I290">
        <v>6.75</v>
      </c>
      <c r="K290">
        <v>4</v>
      </c>
    </row>
    <row r="291" spans="1:11" x14ac:dyDescent="0.35">
      <c r="A291" s="111">
        <v>26408</v>
      </c>
      <c r="I291">
        <v>6.75</v>
      </c>
      <c r="K291">
        <v>4</v>
      </c>
    </row>
    <row r="292" spans="1:11" x14ac:dyDescent="0.35">
      <c r="A292" s="111">
        <v>26415</v>
      </c>
      <c r="I292">
        <v>6.75</v>
      </c>
      <c r="K292">
        <v>4</v>
      </c>
    </row>
    <row r="293" spans="1:11" x14ac:dyDescent="0.35">
      <c r="A293" s="111">
        <v>26422</v>
      </c>
      <c r="I293">
        <v>6.75</v>
      </c>
      <c r="K293">
        <v>4</v>
      </c>
    </row>
    <row r="294" spans="1:11" x14ac:dyDescent="0.35">
      <c r="A294" s="111">
        <v>26429</v>
      </c>
      <c r="I294">
        <v>7</v>
      </c>
      <c r="K294">
        <v>4</v>
      </c>
    </row>
    <row r="295" spans="1:11" x14ac:dyDescent="0.35">
      <c r="A295" s="111">
        <v>26436</v>
      </c>
      <c r="I295">
        <v>7</v>
      </c>
      <c r="K295">
        <v>4</v>
      </c>
    </row>
    <row r="296" spans="1:11" x14ac:dyDescent="0.35">
      <c r="A296" s="111">
        <v>26443</v>
      </c>
      <c r="I296">
        <v>7</v>
      </c>
      <c r="K296">
        <v>4</v>
      </c>
    </row>
    <row r="297" spans="1:11" x14ac:dyDescent="0.35">
      <c r="A297" s="111">
        <v>26450</v>
      </c>
      <c r="I297">
        <v>7</v>
      </c>
      <c r="K297">
        <v>4</v>
      </c>
    </row>
    <row r="298" spans="1:11" x14ac:dyDescent="0.35">
      <c r="A298" s="111">
        <v>26457</v>
      </c>
      <c r="I298">
        <v>7</v>
      </c>
      <c r="K298">
        <v>4</v>
      </c>
    </row>
    <row r="299" spans="1:11" x14ac:dyDescent="0.35">
      <c r="A299" s="111">
        <v>26464</v>
      </c>
      <c r="I299">
        <v>7</v>
      </c>
      <c r="K299">
        <v>4</v>
      </c>
    </row>
    <row r="300" spans="1:11" x14ac:dyDescent="0.35">
      <c r="A300" s="111">
        <v>26471</v>
      </c>
      <c r="I300">
        <v>7</v>
      </c>
      <c r="K300">
        <v>4</v>
      </c>
    </row>
    <row r="301" spans="1:11" x14ac:dyDescent="0.35">
      <c r="A301" s="111">
        <v>26478</v>
      </c>
      <c r="I301">
        <v>7</v>
      </c>
      <c r="K301">
        <v>4</v>
      </c>
    </row>
    <row r="302" spans="1:11" x14ac:dyDescent="0.35">
      <c r="A302" s="111">
        <v>26485</v>
      </c>
      <c r="I302">
        <v>7</v>
      </c>
      <c r="K302">
        <v>4</v>
      </c>
    </row>
    <row r="303" spans="1:11" x14ac:dyDescent="0.35">
      <c r="A303" s="111">
        <v>26492</v>
      </c>
      <c r="I303">
        <v>7</v>
      </c>
      <c r="K303">
        <v>4</v>
      </c>
    </row>
    <row r="304" spans="1:11" x14ac:dyDescent="0.35">
      <c r="A304" s="111">
        <v>26499</v>
      </c>
      <c r="I304">
        <v>7</v>
      </c>
      <c r="K304">
        <v>4</v>
      </c>
    </row>
    <row r="305" spans="1:11" x14ac:dyDescent="0.35">
      <c r="A305" s="111">
        <v>26506</v>
      </c>
      <c r="I305">
        <v>7</v>
      </c>
      <c r="K305">
        <v>4</v>
      </c>
    </row>
    <row r="306" spans="1:11" x14ac:dyDescent="0.35">
      <c r="A306" s="111">
        <v>26513</v>
      </c>
      <c r="I306">
        <v>7</v>
      </c>
      <c r="K306">
        <v>4</v>
      </c>
    </row>
    <row r="307" spans="1:11" x14ac:dyDescent="0.35">
      <c r="A307" s="111">
        <v>26520</v>
      </c>
      <c r="I307">
        <v>7</v>
      </c>
      <c r="K307">
        <v>4</v>
      </c>
    </row>
    <row r="308" spans="1:11" x14ac:dyDescent="0.35">
      <c r="A308" s="111">
        <v>26527</v>
      </c>
      <c r="I308">
        <v>7</v>
      </c>
      <c r="K308">
        <v>4</v>
      </c>
    </row>
    <row r="309" spans="1:11" x14ac:dyDescent="0.35">
      <c r="A309" s="111">
        <v>26534</v>
      </c>
      <c r="I309">
        <v>7</v>
      </c>
      <c r="K309">
        <v>4</v>
      </c>
    </row>
    <row r="310" spans="1:11" x14ac:dyDescent="0.35">
      <c r="A310" s="111">
        <v>26541</v>
      </c>
      <c r="I310">
        <v>7</v>
      </c>
      <c r="K310">
        <v>4</v>
      </c>
    </row>
    <row r="311" spans="1:11" x14ac:dyDescent="0.35">
      <c r="A311" s="111">
        <v>26548</v>
      </c>
      <c r="I311">
        <v>7</v>
      </c>
      <c r="K311">
        <v>4</v>
      </c>
    </row>
    <row r="312" spans="1:11" x14ac:dyDescent="0.35">
      <c r="A312" s="111">
        <v>26555</v>
      </c>
      <c r="I312">
        <v>7</v>
      </c>
      <c r="K312">
        <v>4</v>
      </c>
    </row>
    <row r="313" spans="1:11" x14ac:dyDescent="0.35">
      <c r="A313" s="111">
        <v>26562</v>
      </c>
      <c r="I313">
        <v>7</v>
      </c>
      <c r="K313">
        <v>4</v>
      </c>
    </row>
    <row r="314" spans="1:11" x14ac:dyDescent="0.35">
      <c r="A314" s="111">
        <v>26569</v>
      </c>
      <c r="I314">
        <v>7</v>
      </c>
      <c r="K314">
        <v>4</v>
      </c>
    </row>
    <row r="315" spans="1:11" x14ac:dyDescent="0.35">
      <c r="A315" s="111">
        <v>26576</v>
      </c>
      <c r="I315">
        <v>7</v>
      </c>
      <c r="K315">
        <v>4</v>
      </c>
    </row>
    <row r="316" spans="1:11" x14ac:dyDescent="0.35">
      <c r="A316" s="111">
        <v>26583</v>
      </c>
      <c r="I316">
        <v>7</v>
      </c>
      <c r="K316">
        <v>4</v>
      </c>
    </row>
    <row r="317" spans="1:11" x14ac:dyDescent="0.35">
      <c r="A317" s="111">
        <v>26590</v>
      </c>
      <c r="I317">
        <v>7</v>
      </c>
      <c r="K317">
        <v>4</v>
      </c>
    </row>
    <row r="318" spans="1:11" x14ac:dyDescent="0.35">
      <c r="A318" s="111">
        <v>26597</v>
      </c>
      <c r="I318">
        <v>7</v>
      </c>
      <c r="K318">
        <v>4</v>
      </c>
    </row>
    <row r="319" spans="1:11" x14ac:dyDescent="0.35">
      <c r="A319" s="111">
        <v>26604</v>
      </c>
      <c r="I319">
        <v>7</v>
      </c>
      <c r="K319">
        <v>4</v>
      </c>
    </row>
    <row r="320" spans="1:11" x14ac:dyDescent="0.35">
      <c r="A320" s="111">
        <v>26611</v>
      </c>
      <c r="I320">
        <v>7</v>
      </c>
      <c r="K320">
        <v>4</v>
      </c>
    </row>
    <row r="321" spans="1:11" x14ac:dyDescent="0.35">
      <c r="A321" s="111">
        <v>26618</v>
      </c>
      <c r="I321">
        <v>7</v>
      </c>
      <c r="K321">
        <v>4</v>
      </c>
    </row>
    <row r="322" spans="1:11" x14ac:dyDescent="0.35">
      <c r="A322" s="111">
        <v>26625</v>
      </c>
      <c r="I322">
        <v>7</v>
      </c>
      <c r="K322">
        <v>4</v>
      </c>
    </row>
    <row r="323" spans="1:11" x14ac:dyDescent="0.35">
      <c r="A323" s="111">
        <v>26632</v>
      </c>
      <c r="I323">
        <v>7</v>
      </c>
      <c r="K323">
        <v>4</v>
      </c>
    </row>
    <row r="324" spans="1:11" x14ac:dyDescent="0.35">
      <c r="A324" s="111">
        <v>26639</v>
      </c>
      <c r="I324">
        <v>6.75</v>
      </c>
      <c r="K324">
        <v>4</v>
      </c>
    </row>
    <row r="325" spans="1:11" x14ac:dyDescent="0.35">
      <c r="A325" s="111">
        <v>26646</v>
      </c>
      <c r="I325">
        <v>7</v>
      </c>
      <c r="K325">
        <v>4</v>
      </c>
    </row>
    <row r="326" spans="1:11" x14ac:dyDescent="0.35">
      <c r="A326" s="111">
        <v>26653</v>
      </c>
      <c r="I326">
        <v>7</v>
      </c>
      <c r="K326">
        <v>4</v>
      </c>
    </row>
    <row r="327" spans="1:11" x14ac:dyDescent="0.35">
      <c r="A327" s="111">
        <v>26660</v>
      </c>
      <c r="I327">
        <v>7</v>
      </c>
      <c r="K327">
        <v>4</v>
      </c>
    </row>
    <row r="328" spans="1:11" x14ac:dyDescent="0.35">
      <c r="A328" s="111">
        <v>26667</v>
      </c>
      <c r="I328">
        <v>7</v>
      </c>
      <c r="K328">
        <v>4</v>
      </c>
    </row>
    <row r="329" spans="1:11" x14ac:dyDescent="0.35">
      <c r="A329" s="111">
        <v>26674</v>
      </c>
      <c r="I329">
        <v>7</v>
      </c>
      <c r="K329">
        <v>4</v>
      </c>
    </row>
    <row r="330" spans="1:11" x14ac:dyDescent="0.35">
      <c r="A330" s="111">
        <v>26681</v>
      </c>
      <c r="I330">
        <v>7</v>
      </c>
      <c r="K330">
        <v>4</v>
      </c>
    </row>
    <row r="331" spans="1:11" x14ac:dyDescent="0.35">
      <c r="A331" s="111">
        <v>26688</v>
      </c>
      <c r="I331">
        <v>7</v>
      </c>
      <c r="K331">
        <v>4</v>
      </c>
    </row>
    <row r="332" spans="1:11" x14ac:dyDescent="0.35">
      <c r="A332" s="111">
        <v>26695</v>
      </c>
      <c r="I332">
        <v>7</v>
      </c>
      <c r="K332">
        <v>4</v>
      </c>
    </row>
    <row r="333" spans="1:11" x14ac:dyDescent="0.35">
      <c r="A333" s="111">
        <v>26702</v>
      </c>
      <c r="I333">
        <v>7</v>
      </c>
      <c r="K333">
        <v>4</v>
      </c>
    </row>
    <row r="334" spans="1:11" x14ac:dyDescent="0.35">
      <c r="A334" s="111">
        <v>26709</v>
      </c>
      <c r="I334">
        <v>7</v>
      </c>
      <c r="K334">
        <v>4</v>
      </c>
    </row>
    <row r="335" spans="1:11" x14ac:dyDescent="0.35">
      <c r="A335" s="111">
        <v>26716</v>
      </c>
      <c r="I335">
        <v>7</v>
      </c>
      <c r="K335">
        <v>4</v>
      </c>
    </row>
    <row r="336" spans="1:11" x14ac:dyDescent="0.35">
      <c r="A336" s="111">
        <v>26723</v>
      </c>
      <c r="I336">
        <v>7</v>
      </c>
      <c r="K336">
        <v>4</v>
      </c>
    </row>
    <row r="337" spans="1:11" x14ac:dyDescent="0.35">
      <c r="A337" s="111">
        <v>26730</v>
      </c>
      <c r="I337">
        <v>7</v>
      </c>
      <c r="K337">
        <v>4</v>
      </c>
    </row>
    <row r="338" spans="1:11" x14ac:dyDescent="0.35">
      <c r="A338" s="111">
        <v>26737</v>
      </c>
      <c r="I338">
        <v>7</v>
      </c>
      <c r="K338">
        <v>4</v>
      </c>
    </row>
    <row r="339" spans="1:11" x14ac:dyDescent="0.35">
      <c r="A339" s="111">
        <v>26744</v>
      </c>
      <c r="I339">
        <v>7</v>
      </c>
      <c r="K339">
        <v>4</v>
      </c>
    </row>
    <row r="340" spans="1:11" x14ac:dyDescent="0.35">
      <c r="A340" s="111">
        <v>26751</v>
      </c>
      <c r="I340">
        <v>7</v>
      </c>
      <c r="K340">
        <v>4</v>
      </c>
    </row>
    <row r="341" spans="1:11" x14ac:dyDescent="0.35">
      <c r="A341" s="111">
        <v>26758</v>
      </c>
      <c r="I341">
        <v>7</v>
      </c>
      <c r="K341">
        <v>4</v>
      </c>
    </row>
    <row r="342" spans="1:11" x14ac:dyDescent="0.35">
      <c r="A342" s="111">
        <v>26765</v>
      </c>
      <c r="I342">
        <v>7</v>
      </c>
      <c r="K342">
        <v>4.5</v>
      </c>
    </row>
    <row r="343" spans="1:11" x14ac:dyDescent="0.35">
      <c r="A343" s="111">
        <v>26772</v>
      </c>
      <c r="I343">
        <v>7.5</v>
      </c>
      <c r="K343">
        <v>4.5</v>
      </c>
    </row>
    <row r="344" spans="1:11" x14ac:dyDescent="0.35">
      <c r="A344" s="111">
        <v>26779</v>
      </c>
      <c r="I344">
        <v>7.5</v>
      </c>
      <c r="K344">
        <v>4.5</v>
      </c>
    </row>
    <row r="345" spans="1:11" x14ac:dyDescent="0.35">
      <c r="A345" s="111">
        <v>26786</v>
      </c>
      <c r="I345">
        <v>7.5</v>
      </c>
      <c r="K345">
        <v>4.5</v>
      </c>
    </row>
    <row r="346" spans="1:11" x14ac:dyDescent="0.35">
      <c r="A346" s="111">
        <v>26793</v>
      </c>
      <c r="I346">
        <v>7.5</v>
      </c>
      <c r="K346">
        <v>4.5</v>
      </c>
    </row>
    <row r="347" spans="1:11" x14ac:dyDescent="0.35">
      <c r="A347" s="111">
        <v>26800</v>
      </c>
      <c r="I347">
        <v>7.5</v>
      </c>
      <c r="K347">
        <v>5</v>
      </c>
    </row>
    <row r="348" spans="1:11" x14ac:dyDescent="0.35">
      <c r="A348" s="111">
        <v>26807</v>
      </c>
      <c r="I348">
        <v>7.75</v>
      </c>
      <c r="K348">
        <v>5</v>
      </c>
    </row>
    <row r="349" spans="1:11" x14ac:dyDescent="0.35">
      <c r="A349" s="111">
        <v>26814</v>
      </c>
      <c r="I349">
        <v>7.75</v>
      </c>
      <c r="K349">
        <v>5</v>
      </c>
    </row>
    <row r="350" spans="1:11" x14ac:dyDescent="0.35">
      <c r="A350" s="111">
        <v>26821</v>
      </c>
      <c r="I350">
        <v>7.75</v>
      </c>
      <c r="K350">
        <v>5.25</v>
      </c>
    </row>
    <row r="351" spans="1:11" x14ac:dyDescent="0.35">
      <c r="A351" s="111">
        <v>26828</v>
      </c>
      <c r="I351">
        <v>7.75</v>
      </c>
      <c r="K351">
        <v>5.25</v>
      </c>
    </row>
    <row r="352" spans="1:11" x14ac:dyDescent="0.35">
      <c r="A352" s="111">
        <v>26835</v>
      </c>
      <c r="I352">
        <v>8</v>
      </c>
      <c r="K352">
        <v>5.25</v>
      </c>
    </row>
    <row r="353" spans="1:11" x14ac:dyDescent="0.35">
      <c r="A353" s="111">
        <v>26842</v>
      </c>
      <c r="I353">
        <v>8</v>
      </c>
      <c r="K353">
        <v>5.25</v>
      </c>
    </row>
    <row r="354" spans="1:11" x14ac:dyDescent="0.35">
      <c r="A354" s="111">
        <v>26849</v>
      </c>
      <c r="I354">
        <v>8</v>
      </c>
      <c r="K354">
        <v>5.75</v>
      </c>
    </row>
    <row r="355" spans="1:11" x14ac:dyDescent="0.35">
      <c r="A355" s="111">
        <v>26856</v>
      </c>
      <c r="I355">
        <v>8</v>
      </c>
      <c r="K355">
        <v>5.75</v>
      </c>
    </row>
    <row r="356" spans="1:11" x14ac:dyDescent="0.35">
      <c r="A356" s="111">
        <v>26863</v>
      </c>
      <c r="I356">
        <v>8</v>
      </c>
      <c r="K356">
        <v>5.75</v>
      </c>
    </row>
    <row r="357" spans="1:11" x14ac:dyDescent="0.35">
      <c r="A357" s="111">
        <v>26870</v>
      </c>
      <c r="I357">
        <v>8</v>
      </c>
      <c r="K357">
        <v>5.75</v>
      </c>
    </row>
    <row r="358" spans="1:11" x14ac:dyDescent="0.35">
      <c r="A358" s="111">
        <v>26877</v>
      </c>
      <c r="I358">
        <v>8</v>
      </c>
      <c r="K358">
        <v>6.25</v>
      </c>
    </row>
    <row r="359" spans="1:11" x14ac:dyDescent="0.35">
      <c r="A359" s="111">
        <v>26884</v>
      </c>
      <c r="I359">
        <v>8</v>
      </c>
      <c r="K359">
        <v>6.25</v>
      </c>
    </row>
    <row r="360" spans="1:11" x14ac:dyDescent="0.35">
      <c r="A360" s="111">
        <v>26891</v>
      </c>
      <c r="I360">
        <v>8</v>
      </c>
      <c r="K360">
        <v>6.25</v>
      </c>
    </row>
    <row r="361" spans="1:11" x14ac:dyDescent="0.35">
      <c r="A361" s="111">
        <v>26898</v>
      </c>
      <c r="I361">
        <v>8.25</v>
      </c>
      <c r="K361">
        <v>6.25</v>
      </c>
    </row>
    <row r="362" spans="1:11" x14ac:dyDescent="0.35">
      <c r="A362" s="111">
        <v>26905</v>
      </c>
      <c r="I362">
        <v>8.25</v>
      </c>
      <c r="K362">
        <v>6.25</v>
      </c>
    </row>
    <row r="363" spans="1:11" x14ac:dyDescent="0.35">
      <c r="A363" s="111">
        <v>26912</v>
      </c>
      <c r="I363">
        <v>8.25</v>
      </c>
      <c r="K363">
        <v>6.75</v>
      </c>
    </row>
    <row r="364" spans="1:11" x14ac:dyDescent="0.35">
      <c r="A364" s="111">
        <v>26919</v>
      </c>
      <c r="I364">
        <v>8.25</v>
      </c>
      <c r="K364">
        <v>6.75</v>
      </c>
    </row>
    <row r="365" spans="1:11" x14ac:dyDescent="0.35">
      <c r="A365" s="111">
        <v>26926</v>
      </c>
      <c r="I365">
        <v>8.5</v>
      </c>
      <c r="K365">
        <v>6.75</v>
      </c>
    </row>
    <row r="366" spans="1:11" x14ac:dyDescent="0.35">
      <c r="A366" s="111">
        <v>26933</v>
      </c>
      <c r="I366">
        <v>8.5</v>
      </c>
      <c r="K366">
        <v>6.75</v>
      </c>
    </row>
    <row r="367" spans="1:11" x14ac:dyDescent="0.35">
      <c r="A367" s="111">
        <v>26940</v>
      </c>
      <c r="I367">
        <v>8.5</v>
      </c>
      <c r="K367">
        <v>6.75</v>
      </c>
    </row>
    <row r="368" spans="1:11" x14ac:dyDescent="0.35">
      <c r="A368" s="111">
        <v>26947</v>
      </c>
      <c r="I368">
        <v>8.5</v>
      </c>
      <c r="K368">
        <v>6.75</v>
      </c>
    </row>
    <row r="369" spans="1:11" x14ac:dyDescent="0.35">
      <c r="A369" s="111">
        <v>26954</v>
      </c>
      <c r="I369">
        <v>8.5</v>
      </c>
      <c r="K369">
        <v>6.75</v>
      </c>
    </row>
    <row r="370" spans="1:11" x14ac:dyDescent="0.35">
      <c r="A370" s="111">
        <v>26961</v>
      </c>
      <c r="I370">
        <v>8.5</v>
      </c>
      <c r="K370">
        <v>6.75</v>
      </c>
    </row>
    <row r="371" spans="1:11" x14ac:dyDescent="0.35">
      <c r="A371" s="111">
        <v>26968</v>
      </c>
      <c r="I371">
        <v>8.5</v>
      </c>
      <c r="K371">
        <v>6.75</v>
      </c>
    </row>
    <row r="372" spans="1:11" x14ac:dyDescent="0.35">
      <c r="A372" s="111">
        <v>26975</v>
      </c>
      <c r="I372">
        <v>8.5</v>
      </c>
      <c r="K372">
        <v>6.75</v>
      </c>
    </row>
    <row r="373" spans="1:11" x14ac:dyDescent="0.35">
      <c r="A373" s="111">
        <v>26982</v>
      </c>
      <c r="I373">
        <v>8.5</v>
      </c>
      <c r="K373">
        <v>6.75</v>
      </c>
    </row>
    <row r="374" spans="1:11" x14ac:dyDescent="0.35">
      <c r="A374" s="111">
        <v>26989</v>
      </c>
      <c r="I374">
        <v>8.5</v>
      </c>
      <c r="K374">
        <v>6.75</v>
      </c>
    </row>
    <row r="375" spans="1:11" x14ac:dyDescent="0.35">
      <c r="A375" s="111">
        <v>26996</v>
      </c>
      <c r="I375">
        <v>8.5</v>
      </c>
      <c r="K375">
        <v>6.75</v>
      </c>
    </row>
    <row r="376" spans="1:11" x14ac:dyDescent="0.35">
      <c r="A376" s="111">
        <v>27003</v>
      </c>
      <c r="I376">
        <v>8.5</v>
      </c>
      <c r="K376">
        <v>6.75</v>
      </c>
    </row>
    <row r="377" spans="1:11" x14ac:dyDescent="0.35">
      <c r="A377" s="111">
        <v>27010</v>
      </c>
      <c r="I377">
        <v>8.5</v>
      </c>
      <c r="K377">
        <v>6.75</v>
      </c>
    </row>
    <row r="378" spans="1:11" x14ac:dyDescent="0.35">
      <c r="A378" s="111">
        <v>27017</v>
      </c>
      <c r="I378">
        <v>8.5</v>
      </c>
      <c r="K378">
        <v>6.75</v>
      </c>
    </row>
    <row r="379" spans="1:11" x14ac:dyDescent="0.35">
      <c r="A379" s="111">
        <v>27024</v>
      </c>
      <c r="I379">
        <v>8.5</v>
      </c>
      <c r="K379">
        <v>6.75</v>
      </c>
    </row>
    <row r="380" spans="1:11" x14ac:dyDescent="0.35">
      <c r="A380" s="111">
        <v>27031</v>
      </c>
      <c r="I380">
        <v>8.5</v>
      </c>
      <c r="K380">
        <v>7.25</v>
      </c>
    </row>
    <row r="381" spans="1:11" x14ac:dyDescent="0.35">
      <c r="A381" s="111">
        <v>27038</v>
      </c>
      <c r="I381">
        <v>8.5</v>
      </c>
      <c r="K381">
        <v>7.25</v>
      </c>
    </row>
    <row r="382" spans="1:11" x14ac:dyDescent="0.35">
      <c r="A382" s="111">
        <v>27045</v>
      </c>
      <c r="I382">
        <v>8.5</v>
      </c>
      <c r="K382">
        <v>7.25</v>
      </c>
    </row>
    <row r="383" spans="1:11" x14ac:dyDescent="0.35">
      <c r="A383" s="111">
        <v>27052</v>
      </c>
      <c r="I383">
        <v>8.5</v>
      </c>
      <c r="K383">
        <v>7.25</v>
      </c>
    </row>
    <row r="384" spans="1:11" x14ac:dyDescent="0.35">
      <c r="A384" s="111">
        <v>27059</v>
      </c>
      <c r="I384">
        <v>8.5</v>
      </c>
      <c r="K384">
        <v>7.25</v>
      </c>
    </row>
    <row r="385" spans="1:11" x14ac:dyDescent="0.35">
      <c r="A385" s="111">
        <v>27066</v>
      </c>
      <c r="I385">
        <v>8.5</v>
      </c>
      <c r="K385">
        <v>7.25</v>
      </c>
    </row>
    <row r="386" spans="1:11" x14ac:dyDescent="0.35">
      <c r="A386" s="111">
        <v>27073</v>
      </c>
      <c r="I386">
        <v>8.5</v>
      </c>
      <c r="K386">
        <v>7.25</v>
      </c>
    </row>
    <row r="387" spans="1:11" x14ac:dyDescent="0.35">
      <c r="A387" s="111">
        <v>27080</v>
      </c>
      <c r="I387">
        <v>8.5</v>
      </c>
      <c r="K387">
        <v>7.25</v>
      </c>
    </row>
    <row r="388" spans="1:11" x14ac:dyDescent="0.35">
      <c r="A388" s="111">
        <v>27087</v>
      </c>
      <c r="I388">
        <v>8.5</v>
      </c>
      <c r="K388">
        <v>7.25</v>
      </c>
    </row>
    <row r="389" spans="1:11" x14ac:dyDescent="0.35">
      <c r="A389" s="111">
        <v>27094</v>
      </c>
      <c r="I389">
        <v>8.25</v>
      </c>
      <c r="K389">
        <v>7.25</v>
      </c>
    </row>
    <row r="390" spans="1:11" x14ac:dyDescent="0.35">
      <c r="A390" s="111">
        <v>27101</v>
      </c>
      <c r="I390">
        <v>8.25</v>
      </c>
      <c r="K390">
        <v>7.25</v>
      </c>
    </row>
    <row r="391" spans="1:11" x14ac:dyDescent="0.35">
      <c r="A391" s="111">
        <v>27108</v>
      </c>
      <c r="I391">
        <v>8.25</v>
      </c>
      <c r="K391">
        <v>7.25</v>
      </c>
    </row>
    <row r="392" spans="1:11" x14ac:dyDescent="0.35">
      <c r="A392" s="111">
        <v>27115</v>
      </c>
      <c r="I392">
        <v>8.25</v>
      </c>
      <c r="K392">
        <v>7.25</v>
      </c>
    </row>
    <row r="393" spans="1:11" x14ac:dyDescent="0.35">
      <c r="A393" s="111">
        <v>27122</v>
      </c>
      <c r="I393">
        <v>8.25</v>
      </c>
      <c r="K393">
        <v>8.25</v>
      </c>
    </row>
    <row r="394" spans="1:11" x14ac:dyDescent="0.35">
      <c r="A394" s="111">
        <v>27129</v>
      </c>
      <c r="I394">
        <v>8.25</v>
      </c>
      <c r="K394">
        <v>8.25</v>
      </c>
    </row>
    <row r="395" spans="1:11" x14ac:dyDescent="0.35">
      <c r="A395" s="111">
        <v>27136</v>
      </c>
      <c r="I395">
        <v>8.25</v>
      </c>
      <c r="K395">
        <v>8.25</v>
      </c>
    </row>
    <row r="396" spans="1:11" x14ac:dyDescent="0.35">
      <c r="A396" s="111">
        <v>27143</v>
      </c>
      <c r="I396">
        <v>9</v>
      </c>
      <c r="K396">
        <v>8.25</v>
      </c>
    </row>
    <row r="397" spans="1:11" x14ac:dyDescent="0.35">
      <c r="A397" s="111">
        <v>27150</v>
      </c>
      <c r="I397">
        <v>9</v>
      </c>
      <c r="K397">
        <v>8.75</v>
      </c>
    </row>
    <row r="398" spans="1:11" x14ac:dyDescent="0.35">
      <c r="A398" s="111">
        <v>27157</v>
      </c>
      <c r="I398">
        <v>9</v>
      </c>
      <c r="K398">
        <v>8.75</v>
      </c>
    </row>
    <row r="399" spans="1:11" x14ac:dyDescent="0.35">
      <c r="A399" s="111">
        <v>27164</v>
      </c>
      <c r="I399">
        <v>9</v>
      </c>
      <c r="K399">
        <v>8.75</v>
      </c>
    </row>
    <row r="400" spans="1:11" x14ac:dyDescent="0.35">
      <c r="A400" s="111">
        <v>27171</v>
      </c>
      <c r="I400">
        <v>9</v>
      </c>
      <c r="K400">
        <v>8.75</v>
      </c>
    </row>
    <row r="401" spans="1:11" x14ac:dyDescent="0.35">
      <c r="A401" s="111">
        <v>27178</v>
      </c>
      <c r="I401">
        <v>9</v>
      </c>
      <c r="K401">
        <v>8.75</v>
      </c>
    </row>
    <row r="402" spans="1:11" x14ac:dyDescent="0.35">
      <c r="A402" s="111">
        <v>27185</v>
      </c>
      <c r="I402">
        <v>9</v>
      </c>
      <c r="K402">
        <v>8.75</v>
      </c>
    </row>
    <row r="403" spans="1:11" x14ac:dyDescent="0.35">
      <c r="A403" s="111">
        <v>27192</v>
      </c>
      <c r="I403">
        <v>9</v>
      </c>
      <c r="K403">
        <v>8.75</v>
      </c>
    </row>
    <row r="404" spans="1:11" x14ac:dyDescent="0.35">
      <c r="A404" s="111">
        <v>27199</v>
      </c>
      <c r="I404">
        <v>9</v>
      </c>
      <c r="K404">
        <v>8.75</v>
      </c>
    </row>
    <row r="405" spans="1:11" x14ac:dyDescent="0.35">
      <c r="A405" s="111">
        <v>27206</v>
      </c>
      <c r="I405">
        <v>9</v>
      </c>
      <c r="K405">
        <v>8.75</v>
      </c>
    </row>
    <row r="406" spans="1:11" x14ac:dyDescent="0.35">
      <c r="A406" s="111">
        <v>27213</v>
      </c>
      <c r="I406">
        <v>9</v>
      </c>
      <c r="K406">
        <v>8.75</v>
      </c>
    </row>
    <row r="407" spans="1:11" x14ac:dyDescent="0.35">
      <c r="A407" s="111">
        <v>27220</v>
      </c>
      <c r="I407">
        <v>9</v>
      </c>
      <c r="K407">
        <v>8.75</v>
      </c>
    </row>
    <row r="408" spans="1:11" x14ac:dyDescent="0.35">
      <c r="A408" s="111">
        <v>27227</v>
      </c>
      <c r="I408">
        <v>9</v>
      </c>
      <c r="K408">
        <v>8.75</v>
      </c>
    </row>
    <row r="409" spans="1:11" x14ac:dyDescent="0.35">
      <c r="A409" s="111">
        <v>27234</v>
      </c>
      <c r="I409">
        <v>9</v>
      </c>
      <c r="K409">
        <v>8.75</v>
      </c>
    </row>
    <row r="410" spans="1:11" x14ac:dyDescent="0.35">
      <c r="A410" s="111">
        <v>27241</v>
      </c>
      <c r="I410">
        <v>9</v>
      </c>
      <c r="K410">
        <v>8.75</v>
      </c>
    </row>
    <row r="411" spans="1:11" x14ac:dyDescent="0.35">
      <c r="A411" s="111">
        <v>27248</v>
      </c>
      <c r="I411">
        <v>9</v>
      </c>
      <c r="K411">
        <v>9.25</v>
      </c>
    </row>
    <row r="412" spans="1:11" x14ac:dyDescent="0.35">
      <c r="A412" s="111">
        <v>27255</v>
      </c>
      <c r="I412">
        <v>9</v>
      </c>
      <c r="K412">
        <v>9.25</v>
      </c>
    </row>
    <row r="413" spans="1:11" x14ac:dyDescent="0.35">
      <c r="A413" s="111">
        <v>27262</v>
      </c>
      <c r="I413">
        <v>9</v>
      </c>
      <c r="K413">
        <v>9.25</v>
      </c>
    </row>
    <row r="414" spans="1:11" x14ac:dyDescent="0.35">
      <c r="A414" s="111">
        <v>27269</v>
      </c>
      <c r="I414">
        <v>9</v>
      </c>
      <c r="K414">
        <v>9.25</v>
      </c>
    </row>
    <row r="415" spans="1:11" x14ac:dyDescent="0.35">
      <c r="A415" s="111">
        <v>27276</v>
      </c>
      <c r="I415">
        <v>9</v>
      </c>
      <c r="K415">
        <v>9.25</v>
      </c>
    </row>
    <row r="416" spans="1:11" x14ac:dyDescent="0.35">
      <c r="A416" s="111">
        <v>27283</v>
      </c>
      <c r="I416">
        <v>9</v>
      </c>
      <c r="K416">
        <v>9.25</v>
      </c>
    </row>
    <row r="417" spans="1:11" x14ac:dyDescent="0.35">
      <c r="A417" s="111">
        <v>27290</v>
      </c>
      <c r="I417">
        <v>9</v>
      </c>
      <c r="K417">
        <v>9.25</v>
      </c>
    </row>
    <row r="418" spans="1:11" x14ac:dyDescent="0.35">
      <c r="A418" s="111">
        <v>27297</v>
      </c>
      <c r="I418">
        <v>9</v>
      </c>
      <c r="K418">
        <v>9.25</v>
      </c>
    </row>
    <row r="419" spans="1:11" x14ac:dyDescent="0.35">
      <c r="A419" s="111">
        <v>27304</v>
      </c>
      <c r="I419">
        <v>9</v>
      </c>
      <c r="K419">
        <v>9.25</v>
      </c>
    </row>
    <row r="420" spans="1:11" x14ac:dyDescent="0.35">
      <c r="A420" s="111">
        <v>27311</v>
      </c>
      <c r="I420">
        <v>9</v>
      </c>
      <c r="K420">
        <v>9.25</v>
      </c>
    </row>
    <row r="421" spans="1:11" x14ac:dyDescent="0.35">
      <c r="A421" s="111">
        <v>27318</v>
      </c>
      <c r="I421">
        <v>9</v>
      </c>
      <c r="K421">
        <v>9.25</v>
      </c>
    </row>
    <row r="422" spans="1:11" x14ac:dyDescent="0.35">
      <c r="A422" s="111">
        <v>27325</v>
      </c>
      <c r="I422">
        <v>9</v>
      </c>
      <c r="K422">
        <v>9.25</v>
      </c>
    </row>
    <row r="423" spans="1:11" x14ac:dyDescent="0.35">
      <c r="A423" s="111">
        <v>27332</v>
      </c>
      <c r="I423">
        <v>9</v>
      </c>
      <c r="K423">
        <v>9.25</v>
      </c>
    </row>
    <row r="424" spans="1:11" x14ac:dyDescent="0.35">
      <c r="A424" s="111">
        <v>27339</v>
      </c>
      <c r="I424">
        <v>9</v>
      </c>
      <c r="K424">
        <v>9.25</v>
      </c>
    </row>
    <row r="425" spans="1:11" x14ac:dyDescent="0.35">
      <c r="A425" s="111">
        <v>27346</v>
      </c>
      <c r="I425">
        <v>9</v>
      </c>
      <c r="K425">
        <v>9.25</v>
      </c>
    </row>
    <row r="426" spans="1:11" x14ac:dyDescent="0.35">
      <c r="A426" s="111">
        <v>27353</v>
      </c>
      <c r="I426">
        <v>9</v>
      </c>
      <c r="K426">
        <v>9.25</v>
      </c>
    </row>
    <row r="427" spans="1:11" x14ac:dyDescent="0.35">
      <c r="A427" s="111">
        <v>27360</v>
      </c>
      <c r="I427">
        <v>8.75</v>
      </c>
      <c r="K427">
        <v>9.25</v>
      </c>
    </row>
    <row r="428" spans="1:11" x14ac:dyDescent="0.35">
      <c r="A428" s="111">
        <v>27367</v>
      </c>
      <c r="I428">
        <v>8.75</v>
      </c>
      <c r="K428">
        <v>8.75</v>
      </c>
    </row>
    <row r="429" spans="1:11" x14ac:dyDescent="0.35">
      <c r="A429" s="111">
        <v>27374</v>
      </c>
      <c r="I429">
        <v>8.75</v>
      </c>
      <c r="K429">
        <v>8.75</v>
      </c>
    </row>
    <row r="430" spans="1:11" x14ac:dyDescent="0.35">
      <c r="A430" s="111">
        <v>27381</v>
      </c>
      <c r="I430">
        <v>8.75</v>
      </c>
      <c r="K430">
        <v>8.75</v>
      </c>
    </row>
    <row r="431" spans="1:11" x14ac:dyDescent="0.35">
      <c r="A431" s="111">
        <v>27388</v>
      </c>
      <c r="I431">
        <v>8.75</v>
      </c>
      <c r="K431">
        <v>8.75</v>
      </c>
    </row>
    <row r="432" spans="1:11" x14ac:dyDescent="0.35">
      <c r="A432" s="111">
        <v>27395</v>
      </c>
      <c r="B432">
        <v>11</v>
      </c>
      <c r="E432">
        <v>12</v>
      </c>
      <c r="I432">
        <v>8.75</v>
      </c>
      <c r="K432">
        <v>8.75</v>
      </c>
    </row>
    <row r="433" spans="1:11" x14ac:dyDescent="0.35">
      <c r="A433" s="111">
        <v>27402</v>
      </c>
      <c r="B433">
        <v>11</v>
      </c>
      <c r="E433">
        <v>12</v>
      </c>
      <c r="I433">
        <v>8.75</v>
      </c>
      <c r="K433">
        <v>8.75</v>
      </c>
    </row>
    <row r="434" spans="1:11" x14ac:dyDescent="0.35">
      <c r="A434" s="111">
        <v>27409</v>
      </c>
      <c r="B434">
        <v>10.5</v>
      </c>
      <c r="E434">
        <v>12</v>
      </c>
      <c r="I434">
        <v>8.5</v>
      </c>
      <c r="K434">
        <v>8.75</v>
      </c>
    </row>
    <row r="435" spans="1:11" x14ac:dyDescent="0.35">
      <c r="A435" s="111">
        <v>27416</v>
      </c>
      <c r="B435">
        <v>10.5</v>
      </c>
      <c r="E435">
        <v>12</v>
      </c>
      <c r="I435">
        <v>8</v>
      </c>
      <c r="K435">
        <v>8.75</v>
      </c>
    </row>
    <row r="436" spans="1:11" x14ac:dyDescent="0.35">
      <c r="A436" s="111">
        <v>27423</v>
      </c>
      <c r="B436">
        <v>10.5</v>
      </c>
      <c r="E436">
        <v>12</v>
      </c>
      <c r="I436">
        <v>7.75</v>
      </c>
      <c r="K436">
        <v>8.75</v>
      </c>
    </row>
    <row r="437" spans="1:11" x14ac:dyDescent="0.35">
      <c r="A437" s="111">
        <v>27430</v>
      </c>
      <c r="B437">
        <v>9.5</v>
      </c>
      <c r="E437">
        <v>11.5</v>
      </c>
      <c r="I437">
        <v>7.5</v>
      </c>
      <c r="K437">
        <v>7.25</v>
      </c>
    </row>
    <row r="438" spans="1:11" x14ac:dyDescent="0.35">
      <c r="A438" s="111">
        <v>27437</v>
      </c>
      <c r="B438">
        <v>9.5</v>
      </c>
      <c r="E438">
        <v>10.75</v>
      </c>
      <c r="I438">
        <v>7.5</v>
      </c>
      <c r="K438">
        <v>7.25</v>
      </c>
    </row>
    <row r="439" spans="1:11" x14ac:dyDescent="0.35">
      <c r="A439" s="111">
        <v>27444</v>
      </c>
      <c r="B439">
        <v>9.5</v>
      </c>
      <c r="E439">
        <v>10.75</v>
      </c>
      <c r="I439">
        <v>7.5</v>
      </c>
      <c r="K439">
        <v>7.25</v>
      </c>
    </row>
    <row r="440" spans="1:11" x14ac:dyDescent="0.35">
      <c r="A440" s="111">
        <v>27451</v>
      </c>
      <c r="B440">
        <v>9.5</v>
      </c>
      <c r="E440">
        <v>10.75</v>
      </c>
      <c r="I440">
        <v>7.5</v>
      </c>
      <c r="K440">
        <v>7.25</v>
      </c>
    </row>
    <row r="441" spans="1:11" x14ac:dyDescent="0.35">
      <c r="A441" s="111">
        <v>27458</v>
      </c>
      <c r="B441">
        <v>9</v>
      </c>
      <c r="E441">
        <v>10.75</v>
      </c>
      <c r="I441">
        <v>7.5</v>
      </c>
      <c r="K441">
        <v>6.5</v>
      </c>
    </row>
    <row r="442" spans="1:11" x14ac:dyDescent="0.35">
      <c r="A442" s="111">
        <v>27465</v>
      </c>
      <c r="B442">
        <v>9</v>
      </c>
      <c r="E442">
        <v>10.75</v>
      </c>
      <c r="I442">
        <v>7.5</v>
      </c>
      <c r="K442">
        <v>6.5</v>
      </c>
    </row>
    <row r="443" spans="1:11" x14ac:dyDescent="0.35">
      <c r="A443" s="111">
        <v>27472</v>
      </c>
      <c r="B443">
        <v>9</v>
      </c>
      <c r="E443">
        <v>10.5</v>
      </c>
      <c r="I443">
        <v>7.5</v>
      </c>
      <c r="K443">
        <v>6.5</v>
      </c>
    </row>
    <row r="444" spans="1:11" x14ac:dyDescent="0.35">
      <c r="A444" s="111">
        <v>27479</v>
      </c>
      <c r="B444">
        <v>9</v>
      </c>
      <c r="E444">
        <v>10.5</v>
      </c>
      <c r="I444">
        <v>7.5</v>
      </c>
      <c r="K444">
        <v>6.5</v>
      </c>
    </row>
    <row r="445" spans="1:11" x14ac:dyDescent="0.35">
      <c r="A445" s="111">
        <v>27486</v>
      </c>
      <c r="B445">
        <v>9</v>
      </c>
      <c r="E445">
        <v>10.5</v>
      </c>
      <c r="I445">
        <v>7.5</v>
      </c>
      <c r="K445">
        <v>6.5</v>
      </c>
    </row>
    <row r="446" spans="1:11" x14ac:dyDescent="0.35">
      <c r="A446" s="111">
        <v>27493</v>
      </c>
      <c r="B446">
        <v>9</v>
      </c>
      <c r="E446">
        <v>10.5</v>
      </c>
      <c r="I446">
        <v>7.5</v>
      </c>
      <c r="K446">
        <v>6.5</v>
      </c>
    </row>
    <row r="447" spans="1:11" x14ac:dyDescent="0.35">
      <c r="A447" s="111">
        <v>27500</v>
      </c>
      <c r="B447">
        <v>9</v>
      </c>
      <c r="E447">
        <v>10.5</v>
      </c>
      <c r="I447">
        <v>7.5</v>
      </c>
      <c r="K447">
        <v>6.5</v>
      </c>
    </row>
    <row r="448" spans="1:11" x14ac:dyDescent="0.35">
      <c r="A448" s="111">
        <v>27507</v>
      </c>
      <c r="B448">
        <v>9</v>
      </c>
      <c r="E448">
        <v>10.75</v>
      </c>
      <c r="I448">
        <v>7.5</v>
      </c>
      <c r="K448">
        <v>6.5</v>
      </c>
    </row>
    <row r="449" spans="1:11" x14ac:dyDescent="0.35">
      <c r="A449" s="111">
        <v>27514</v>
      </c>
      <c r="B449">
        <v>9</v>
      </c>
      <c r="E449">
        <v>10.75</v>
      </c>
      <c r="I449">
        <v>7.5</v>
      </c>
      <c r="K449">
        <v>6.5</v>
      </c>
    </row>
    <row r="450" spans="1:11" x14ac:dyDescent="0.35">
      <c r="A450" s="111">
        <v>27521</v>
      </c>
      <c r="B450">
        <v>9</v>
      </c>
      <c r="E450">
        <v>10.75</v>
      </c>
      <c r="I450">
        <v>7.5</v>
      </c>
      <c r="K450">
        <v>6.5</v>
      </c>
    </row>
    <row r="451" spans="1:11" x14ac:dyDescent="0.35">
      <c r="A451" s="111">
        <v>27528</v>
      </c>
      <c r="B451">
        <v>9</v>
      </c>
      <c r="E451">
        <v>10.75</v>
      </c>
      <c r="I451">
        <v>7.5</v>
      </c>
      <c r="K451">
        <v>6.5</v>
      </c>
    </row>
    <row r="452" spans="1:11" x14ac:dyDescent="0.35">
      <c r="A452" s="111">
        <v>27535</v>
      </c>
      <c r="B452">
        <v>9</v>
      </c>
      <c r="E452">
        <v>11</v>
      </c>
      <c r="I452">
        <v>7.5</v>
      </c>
      <c r="K452">
        <v>6.5</v>
      </c>
    </row>
    <row r="453" spans="1:11" x14ac:dyDescent="0.35">
      <c r="A453" s="111">
        <v>27542</v>
      </c>
      <c r="B453">
        <v>9</v>
      </c>
      <c r="E453">
        <v>11</v>
      </c>
      <c r="I453">
        <v>7.5</v>
      </c>
      <c r="K453">
        <v>6.5</v>
      </c>
    </row>
    <row r="454" spans="1:11" x14ac:dyDescent="0.35">
      <c r="A454" s="111">
        <v>27549</v>
      </c>
      <c r="B454">
        <v>9</v>
      </c>
      <c r="E454">
        <v>11</v>
      </c>
      <c r="I454">
        <v>7.5</v>
      </c>
      <c r="K454">
        <v>6.5</v>
      </c>
    </row>
    <row r="455" spans="1:11" x14ac:dyDescent="0.35">
      <c r="A455" s="111">
        <v>27556</v>
      </c>
      <c r="B455">
        <v>9</v>
      </c>
      <c r="E455">
        <v>11</v>
      </c>
      <c r="I455">
        <v>7.5</v>
      </c>
      <c r="K455">
        <v>6.5</v>
      </c>
    </row>
    <row r="456" spans="1:11" x14ac:dyDescent="0.35">
      <c r="A456" s="111">
        <v>27563</v>
      </c>
      <c r="B456">
        <v>9</v>
      </c>
      <c r="E456">
        <v>11</v>
      </c>
      <c r="I456">
        <v>7.5</v>
      </c>
      <c r="K456">
        <v>6.5</v>
      </c>
    </row>
    <row r="457" spans="1:11" x14ac:dyDescent="0.35">
      <c r="A457" s="111">
        <v>27570</v>
      </c>
      <c r="B457">
        <v>9</v>
      </c>
      <c r="E457">
        <v>11</v>
      </c>
      <c r="I457">
        <v>7.5</v>
      </c>
      <c r="K457">
        <v>6.5</v>
      </c>
    </row>
    <row r="458" spans="1:11" x14ac:dyDescent="0.35">
      <c r="A458" s="111">
        <v>27577</v>
      </c>
      <c r="B458">
        <v>9</v>
      </c>
      <c r="E458">
        <v>11</v>
      </c>
      <c r="I458">
        <v>7.5</v>
      </c>
      <c r="K458">
        <v>6.5</v>
      </c>
    </row>
    <row r="459" spans="1:11" x14ac:dyDescent="0.35">
      <c r="A459" s="111">
        <v>27584</v>
      </c>
      <c r="B459">
        <v>9</v>
      </c>
      <c r="E459">
        <v>11</v>
      </c>
      <c r="I459">
        <v>7.5</v>
      </c>
      <c r="K459">
        <v>6.5</v>
      </c>
    </row>
    <row r="460" spans="1:11" x14ac:dyDescent="0.35">
      <c r="A460" s="111">
        <v>27591</v>
      </c>
      <c r="B460">
        <v>9</v>
      </c>
      <c r="E460">
        <v>11.25</v>
      </c>
      <c r="I460">
        <v>7.5</v>
      </c>
      <c r="K460">
        <v>6.5</v>
      </c>
    </row>
    <row r="461" spans="1:11" x14ac:dyDescent="0.35">
      <c r="A461" s="111">
        <v>27598</v>
      </c>
      <c r="B461">
        <v>9</v>
      </c>
      <c r="E461">
        <v>11.25</v>
      </c>
      <c r="I461">
        <v>7.5</v>
      </c>
      <c r="K461">
        <v>6.5</v>
      </c>
    </row>
    <row r="462" spans="1:11" x14ac:dyDescent="0.35">
      <c r="A462" s="111">
        <v>27605</v>
      </c>
      <c r="B462">
        <v>9</v>
      </c>
      <c r="E462">
        <v>11.25</v>
      </c>
      <c r="I462">
        <v>8.5</v>
      </c>
      <c r="K462">
        <v>6.5</v>
      </c>
    </row>
    <row r="463" spans="1:11" x14ac:dyDescent="0.35">
      <c r="A463" s="111">
        <v>27612</v>
      </c>
      <c r="B463">
        <v>9</v>
      </c>
      <c r="E463">
        <v>11.25</v>
      </c>
      <c r="I463">
        <v>8.5</v>
      </c>
      <c r="K463">
        <v>6.5</v>
      </c>
    </row>
    <row r="464" spans="1:11" x14ac:dyDescent="0.35">
      <c r="A464" s="111">
        <v>27619</v>
      </c>
      <c r="B464">
        <v>9</v>
      </c>
      <c r="E464">
        <v>11.5</v>
      </c>
      <c r="I464">
        <v>8.5</v>
      </c>
      <c r="K464">
        <v>6.5</v>
      </c>
    </row>
    <row r="465" spans="1:11" x14ac:dyDescent="0.35">
      <c r="A465" s="111">
        <v>27626</v>
      </c>
      <c r="B465">
        <v>9</v>
      </c>
      <c r="E465">
        <v>11.5</v>
      </c>
      <c r="I465">
        <v>8.5</v>
      </c>
      <c r="K465">
        <v>6.5</v>
      </c>
    </row>
    <row r="466" spans="1:11" x14ac:dyDescent="0.35">
      <c r="A466" s="111">
        <v>27633</v>
      </c>
      <c r="B466">
        <v>9</v>
      </c>
      <c r="E466">
        <v>11.5</v>
      </c>
      <c r="I466">
        <v>8.5</v>
      </c>
      <c r="K466">
        <v>6.5</v>
      </c>
    </row>
    <row r="467" spans="1:11" x14ac:dyDescent="0.35">
      <c r="A467" s="111">
        <v>27640</v>
      </c>
      <c r="B467">
        <v>9</v>
      </c>
      <c r="E467">
        <v>11.5</v>
      </c>
      <c r="I467">
        <v>8.5</v>
      </c>
      <c r="K467">
        <v>7.25</v>
      </c>
    </row>
    <row r="468" spans="1:11" x14ac:dyDescent="0.35">
      <c r="A468" s="111">
        <v>27647</v>
      </c>
      <c r="B468">
        <v>9.75</v>
      </c>
      <c r="E468">
        <v>11.75</v>
      </c>
      <c r="I468">
        <v>9.25</v>
      </c>
      <c r="K468">
        <v>7.25</v>
      </c>
    </row>
    <row r="469" spans="1:11" x14ac:dyDescent="0.35">
      <c r="A469" s="111">
        <v>27654</v>
      </c>
      <c r="B469">
        <v>9.75</v>
      </c>
      <c r="E469">
        <v>11.75</v>
      </c>
      <c r="I469">
        <v>9.25</v>
      </c>
      <c r="K469">
        <v>7.25</v>
      </c>
    </row>
    <row r="470" spans="1:11" x14ac:dyDescent="0.35">
      <c r="A470" s="111">
        <v>27661</v>
      </c>
      <c r="B470">
        <v>9.75</v>
      </c>
      <c r="E470">
        <v>11.75</v>
      </c>
      <c r="I470">
        <v>9.25</v>
      </c>
      <c r="K470">
        <v>7.25</v>
      </c>
    </row>
    <row r="471" spans="1:11" x14ac:dyDescent="0.35">
      <c r="A471" s="111">
        <v>27668</v>
      </c>
      <c r="B471">
        <v>9.75</v>
      </c>
      <c r="E471">
        <v>12</v>
      </c>
      <c r="I471">
        <v>9.25</v>
      </c>
      <c r="K471">
        <v>7.25</v>
      </c>
    </row>
    <row r="472" spans="1:11" x14ac:dyDescent="0.35">
      <c r="A472" s="111">
        <v>27675</v>
      </c>
      <c r="B472">
        <v>9.75</v>
      </c>
      <c r="E472">
        <v>12</v>
      </c>
      <c r="I472">
        <v>9.25</v>
      </c>
      <c r="K472">
        <v>7.25</v>
      </c>
    </row>
    <row r="473" spans="1:11" x14ac:dyDescent="0.35">
      <c r="A473" s="111">
        <v>27682</v>
      </c>
      <c r="B473">
        <v>9.75</v>
      </c>
      <c r="E473">
        <v>12</v>
      </c>
      <c r="I473">
        <v>9.25</v>
      </c>
      <c r="K473">
        <v>7.25</v>
      </c>
    </row>
    <row r="474" spans="1:11" x14ac:dyDescent="0.35">
      <c r="A474" s="111">
        <v>27689</v>
      </c>
      <c r="B474">
        <v>9.75</v>
      </c>
      <c r="E474">
        <v>12</v>
      </c>
      <c r="I474">
        <v>9.25</v>
      </c>
      <c r="K474">
        <v>7.25</v>
      </c>
    </row>
    <row r="475" spans="1:11" x14ac:dyDescent="0.35">
      <c r="A475" s="111">
        <v>27696</v>
      </c>
      <c r="B475">
        <v>9.75</v>
      </c>
      <c r="E475">
        <v>12</v>
      </c>
      <c r="I475">
        <v>9.25</v>
      </c>
      <c r="K475">
        <v>7.25</v>
      </c>
    </row>
    <row r="476" spans="1:11" x14ac:dyDescent="0.35">
      <c r="A476" s="111">
        <v>27703</v>
      </c>
      <c r="B476">
        <v>9.75</v>
      </c>
      <c r="E476">
        <v>12</v>
      </c>
      <c r="I476">
        <v>9.25</v>
      </c>
      <c r="K476">
        <v>7.25</v>
      </c>
    </row>
    <row r="477" spans="1:11" x14ac:dyDescent="0.35">
      <c r="A477" s="111">
        <v>27710</v>
      </c>
      <c r="B477">
        <v>9.75</v>
      </c>
      <c r="E477">
        <v>12</v>
      </c>
      <c r="I477">
        <v>9.25</v>
      </c>
      <c r="K477">
        <v>7.25</v>
      </c>
    </row>
    <row r="478" spans="1:11" x14ac:dyDescent="0.35">
      <c r="A478" s="111">
        <v>27717</v>
      </c>
      <c r="B478">
        <v>9.75</v>
      </c>
      <c r="E478">
        <v>12</v>
      </c>
      <c r="I478">
        <v>9.25</v>
      </c>
      <c r="K478">
        <v>7.25</v>
      </c>
    </row>
    <row r="479" spans="1:11" x14ac:dyDescent="0.35">
      <c r="A479" s="111">
        <v>27724</v>
      </c>
      <c r="B479">
        <v>9.75</v>
      </c>
      <c r="E479">
        <v>12</v>
      </c>
      <c r="I479">
        <v>9.25</v>
      </c>
      <c r="K479">
        <v>7.25</v>
      </c>
    </row>
    <row r="480" spans="1:11" x14ac:dyDescent="0.35">
      <c r="A480" s="111">
        <v>27731</v>
      </c>
      <c r="B480">
        <v>9.75</v>
      </c>
      <c r="E480">
        <v>12</v>
      </c>
      <c r="I480">
        <v>9.25</v>
      </c>
      <c r="K480">
        <v>7.25</v>
      </c>
    </row>
    <row r="481" spans="1:11" x14ac:dyDescent="0.35">
      <c r="A481" s="111">
        <v>27738</v>
      </c>
      <c r="B481">
        <v>9.75</v>
      </c>
      <c r="E481">
        <v>12</v>
      </c>
      <c r="I481">
        <v>9.25</v>
      </c>
      <c r="K481">
        <v>7.25</v>
      </c>
    </row>
    <row r="482" spans="1:11" x14ac:dyDescent="0.35">
      <c r="A482" s="111">
        <v>27745</v>
      </c>
      <c r="B482">
        <v>9.75</v>
      </c>
      <c r="E482">
        <v>12</v>
      </c>
      <c r="I482">
        <v>9.25</v>
      </c>
      <c r="K482">
        <v>7.25</v>
      </c>
    </row>
    <row r="483" spans="1:11" x14ac:dyDescent="0.35">
      <c r="A483" s="111">
        <v>27752</v>
      </c>
      <c r="B483">
        <v>9.75</v>
      </c>
      <c r="E483">
        <v>12</v>
      </c>
      <c r="I483">
        <v>9.25</v>
      </c>
      <c r="K483">
        <v>7.25</v>
      </c>
    </row>
    <row r="484" spans="1:11" x14ac:dyDescent="0.35">
      <c r="A484" s="111">
        <v>27759</v>
      </c>
      <c r="B484">
        <v>9.75</v>
      </c>
      <c r="E484">
        <v>12</v>
      </c>
      <c r="I484">
        <v>9.25</v>
      </c>
      <c r="K484">
        <v>7.25</v>
      </c>
    </row>
    <row r="485" spans="1:11" x14ac:dyDescent="0.35">
      <c r="A485" s="111">
        <v>27766</v>
      </c>
      <c r="B485">
        <v>9.75</v>
      </c>
      <c r="E485">
        <v>12</v>
      </c>
      <c r="I485">
        <v>9.25</v>
      </c>
      <c r="K485">
        <v>7.25</v>
      </c>
    </row>
    <row r="486" spans="1:11" x14ac:dyDescent="0.35">
      <c r="A486" s="111">
        <v>27773</v>
      </c>
      <c r="B486">
        <v>9.75</v>
      </c>
      <c r="E486">
        <v>12</v>
      </c>
      <c r="I486">
        <v>9.25</v>
      </c>
      <c r="K486">
        <v>7.25</v>
      </c>
    </row>
    <row r="487" spans="1:11" x14ac:dyDescent="0.35">
      <c r="A487" s="111">
        <v>27780</v>
      </c>
      <c r="B487">
        <v>9.75</v>
      </c>
      <c r="E487">
        <v>12</v>
      </c>
      <c r="I487">
        <v>9.25</v>
      </c>
      <c r="K487">
        <v>7.25</v>
      </c>
    </row>
    <row r="488" spans="1:11" x14ac:dyDescent="0.35">
      <c r="A488" s="111">
        <v>27787</v>
      </c>
      <c r="B488">
        <v>9.75</v>
      </c>
      <c r="E488">
        <v>12</v>
      </c>
      <c r="I488">
        <v>9.25</v>
      </c>
      <c r="K488">
        <v>7.25</v>
      </c>
    </row>
    <row r="489" spans="1:11" x14ac:dyDescent="0.35">
      <c r="A489" s="111">
        <v>27794</v>
      </c>
      <c r="B489">
        <v>9.75</v>
      </c>
      <c r="E489">
        <v>12</v>
      </c>
      <c r="I489">
        <v>9.25</v>
      </c>
      <c r="K489">
        <v>7.25</v>
      </c>
    </row>
    <row r="490" spans="1:11" x14ac:dyDescent="0.35">
      <c r="A490" s="111">
        <v>27801</v>
      </c>
      <c r="B490">
        <v>9.75</v>
      </c>
      <c r="E490">
        <v>11.75</v>
      </c>
      <c r="I490">
        <v>9.25</v>
      </c>
      <c r="K490">
        <v>7.25</v>
      </c>
    </row>
    <row r="491" spans="1:11" x14ac:dyDescent="0.35">
      <c r="A491" s="111">
        <v>27808</v>
      </c>
      <c r="B491">
        <v>9.75</v>
      </c>
      <c r="E491">
        <v>11.75</v>
      </c>
      <c r="I491">
        <v>9.25</v>
      </c>
      <c r="K491">
        <v>7.25</v>
      </c>
    </row>
    <row r="492" spans="1:11" x14ac:dyDescent="0.35">
      <c r="A492" s="111">
        <v>27815</v>
      </c>
      <c r="B492">
        <v>9.75</v>
      </c>
      <c r="E492">
        <v>11.75</v>
      </c>
      <c r="I492">
        <v>9.25</v>
      </c>
      <c r="K492">
        <v>7.25</v>
      </c>
    </row>
    <row r="493" spans="1:11" x14ac:dyDescent="0.35">
      <c r="A493" s="111">
        <v>27822</v>
      </c>
      <c r="B493">
        <v>9.75</v>
      </c>
      <c r="E493">
        <v>11.75</v>
      </c>
      <c r="I493">
        <v>9.25</v>
      </c>
      <c r="K493">
        <v>8</v>
      </c>
    </row>
    <row r="494" spans="1:11" x14ac:dyDescent="0.35">
      <c r="A494" s="111">
        <v>27829</v>
      </c>
      <c r="B494">
        <v>10.25</v>
      </c>
      <c r="E494">
        <v>11.75</v>
      </c>
      <c r="I494">
        <v>9.5</v>
      </c>
      <c r="K494">
        <v>8</v>
      </c>
    </row>
    <row r="495" spans="1:11" x14ac:dyDescent="0.35">
      <c r="A495" s="111">
        <v>27836</v>
      </c>
      <c r="B495">
        <v>10.25</v>
      </c>
      <c r="E495">
        <v>11.75</v>
      </c>
      <c r="I495">
        <v>9.5</v>
      </c>
      <c r="K495">
        <v>8</v>
      </c>
    </row>
    <row r="496" spans="1:11" x14ac:dyDescent="0.35">
      <c r="A496" s="111">
        <v>27843</v>
      </c>
      <c r="B496">
        <v>10.25</v>
      </c>
      <c r="E496">
        <v>11.75</v>
      </c>
      <c r="I496">
        <v>9.5</v>
      </c>
      <c r="K496">
        <v>8</v>
      </c>
    </row>
    <row r="497" spans="1:11" x14ac:dyDescent="0.35">
      <c r="A497" s="111">
        <v>27850</v>
      </c>
      <c r="B497">
        <v>10.25</v>
      </c>
      <c r="E497">
        <v>11.75</v>
      </c>
      <c r="I497">
        <v>9.5</v>
      </c>
      <c r="K497">
        <v>8</v>
      </c>
    </row>
    <row r="498" spans="1:11" x14ac:dyDescent="0.35">
      <c r="A498" s="111">
        <v>27857</v>
      </c>
      <c r="B498">
        <v>10.25</v>
      </c>
      <c r="E498">
        <v>12</v>
      </c>
      <c r="I498">
        <v>9.5</v>
      </c>
      <c r="K498">
        <v>8</v>
      </c>
    </row>
    <row r="499" spans="1:11" x14ac:dyDescent="0.35">
      <c r="A499" s="111">
        <v>27864</v>
      </c>
      <c r="B499">
        <v>10.25</v>
      </c>
      <c r="E499">
        <v>12</v>
      </c>
      <c r="I499">
        <v>9.5</v>
      </c>
      <c r="K499">
        <v>8</v>
      </c>
    </row>
    <row r="500" spans="1:11" x14ac:dyDescent="0.35">
      <c r="A500" s="111">
        <v>27871</v>
      </c>
      <c r="B500">
        <v>10.25</v>
      </c>
      <c r="E500">
        <v>12</v>
      </c>
      <c r="I500">
        <v>9.5</v>
      </c>
      <c r="K500">
        <v>8</v>
      </c>
    </row>
    <row r="501" spans="1:11" x14ac:dyDescent="0.35">
      <c r="A501" s="111">
        <v>27878</v>
      </c>
      <c r="B501">
        <v>10.25</v>
      </c>
      <c r="E501">
        <v>12</v>
      </c>
      <c r="I501">
        <v>9.5</v>
      </c>
      <c r="K501">
        <v>8</v>
      </c>
    </row>
    <row r="502" spans="1:11" x14ac:dyDescent="0.35">
      <c r="A502" s="111">
        <v>27885</v>
      </c>
      <c r="B502">
        <v>10.25</v>
      </c>
      <c r="E502">
        <v>12</v>
      </c>
      <c r="I502">
        <v>9.5</v>
      </c>
      <c r="K502">
        <v>8</v>
      </c>
    </row>
    <row r="503" spans="1:11" x14ac:dyDescent="0.35">
      <c r="A503" s="111">
        <v>27892</v>
      </c>
      <c r="B503">
        <v>10.25</v>
      </c>
      <c r="E503">
        <v>12</v>
      </c>
      <c r="I503">
        <v>9.5</v>
      </c>
      <c r="K503">
        <v>8</v>
      </c>
    </row>
    <row r="504" spans="1:11" x14ac:dyDescent="0.35">
      <c r="A504" s="111">
        <v>27899</v>
      </c>
      <c r="B504">
        <v>10.25</v>
      </c>
      <c r="E504">
        <v>12</v>
      </c>
      <c r="I504">
        <v>9.5</v>
      </c>
      <c r="K504">
        <v>8</v>
      </c>
    </row>
    <row r="505" spans="1:11" x14ac:dyDescent="0.35">
      <c r="A505" s="111">
        <v>27906</v>
      </c>
      <c r="B505">
        <v>10.25</v>
      </c>
      <c r="E505">
        <v>12</v>
      </c>
      <c r="I505">
        <v>9.5</v>
      </c>
      <c r="K505">
        <v>8</v>
      </c>
    </row>
    <row r="506" spans="1:11" x14ac:dyDescent="0.35">
      <c r="A506" s="111">
        <v>27913</v>
      </c>
      <c r="B506">
        <v>10.25</v>
      </c>
      <c r="E506">
        <v>12</v>
      </c>
      <c r="I506">
        <v>9.5</v>
      </c>
      <c r="K506">
        <v>8</v>
      </c>
    </row>
    <row r="507" spans="1:11" x14ac:dyDescent="0.35">
      <c r="A507" s="111">
        <v>27920</v>
      </c>
      <c r="B507">
        <v>10.25</v>
      </c>
      <c r="E507">
        <v>12</v>
      </c>
      <c r="I507">
        <v>9.5</v>
      </c>
      <c r="K507">
        <v>8</v>
      </c>
    </row>
    <row r="508" spans="1:11" x14ac:dyDescent="0.35">
      <c r="A508" s="111">
        <v>27927</v>
      </c>
      <c r="B508">
        <v>10.25</v>
      </c>
      <c r="E508">
        <v>12</v>
      </c>
      <c r="I508">
        <v>9.5</v>
      </c>
      <c r="K508">
        <v>8</v>
      </c>
    </row>
    <row r="509" spans="1:11" x14ac:dyDescent="0.35">
      <c r="A509" s="111">
        <v>27934</v>
      </c>
      <c r="B509">
        <v>10.25</v>
      </c>
      <c r="E509">
        <v>12</v>
      </c>
      <c r="I509">
        <v>9.5</v>
      </c>
      <c r="K509">
        <v>8</v>
      </c>
    </row>
    <row r="510" spans="1:11" x14ac:dyDescent="0.35">
      <c r="A510" s="111">
        <v>27941</v>
      </c>
      <c r="B510">
        <v>10.25</v>
      </c>
      <c r="E510">
        <v>12</v>
      </c>
      <c r="I510">
        <v>9.5</v>
      </c>
      <c r="K510">
        <v>8</v>
      </c>
    </row>
    <row r="511" spans="1:11" x14ac:dyDescent="0.35">
      <c r="A511" s="111">
        <v>27948</v>
      </c>
      <c r="B511">
        <v>10.25</v>
      </c>
      <c r="E511">
        <v>12</v>
      </c>
      <c r="I511">
        <v>9.5</v>
      </c>
      <c r="K511">
        <v>8</v>
      </c>
    </row>
    <row r="512" spans="1:11" x14ac:dyDescent="0.35">
      <c r="A512" s="111">
        <v>27955</v>
      </c>
      <c r="B512">
        <v>10.25</v>
      </c>
      <c r="E512">
        <v>12</v>
      </c>
      <c r="I512">
        <v>9.5</v>
      </c>
      <c r="K512">
        <v>8</v>
      </c>
    </row>
    <row r="513" spans="1:11" x14ac:dyDescent="0.35">
      <c r="A513" s="111">
        <v>27962</v>
      </c>
      <c r="B513">
        <v>10.25</v>
      </c>
      <c r="E513">
        <v>12</v>
      </c>
      <c r="I513">
        <v>9.5</v>
      </c>
      <c r="K513">
        <v>8</v>
      </c>
    </row>
    <row r="514" spans="1:11" x14ac:dyDescent="0.35">
      <c r="A514" s="111">
        <v>27969</v>
      </c>
      <c r="B514">
        <v>10.25</v>
      </c>
      <c r="E514">
        <v>12</v>
      </c>
      <c r="I514">
        <v>9.5</v>
      </c>
      <c r="K514">
        <v>8</v>
      </c>
    </row>
    <row r="515" spans="1:11" x14ac:dyDescent="0.35">
      <c r="A515" s="111">
        <v>27976</v>
      </c>
      <c r="B515">
        <v>10.25</v>
      </c>
      <c r="E515">
        <v>12</v>
      </c>
      <c r="I515">
        <v>9.5</v>
      </c>
      <c r="K515">
        <v>8</v>
      </c>
    </row>
    <row r="516" spans="1:11" x14ac:dyDescent="0.35">
      <c r="A516" s="111">
        <v>27983</v>
      </c>
      <c r="B516">
        <v>10.25</v>
      </c>
      <c r="E516">
        <v>12</v>
      </c>
      <c r="I516">
        <v>9.5</v>
      </c>
      <c r="K516">
        <v>8</v>
      </c>
    </row>
    <row r="517" spans="1:11" x14ac:dyDescent="0.35">
      <c r="A517" s="111">
        <v>27990</v>
      </c>
      <c r="B517">
        <v>10.25</v>
      </c>
      <c r="E517">
        <v>12</v>
      </c>
      <c r="I517">
        <v>9.5</v>
      </c>
      <c r="K517">
        <v>8</v>
      </c>
    </row>
    <row r="518" spans="1:11" x14ac:dyDescent="0.35">
      <c r="A518" s="111">
        <v>27997</v>
      </c>
      <c r="B518">
        <v>10.25</v>
      </c>
      <c r="E518">
        <v>12</v>
      </c>
      <c r="I518">
        <v>9.5</v>
      </c>
      <c r="K518">
        <v>8</v>
      </c>
    </row>
    <row r="519" spans="1:11" x14ac:dyDescent="0.35">
      <c r="A519" s="111">
        <v>28004</v>
      </c>
      <c r="B519">
        <v>10.25</v>
      </c>
      <c r="E519">
        <v>12</v>
      </c>
      <c r="I519">
        <v>9.5</v>
      </c>
      <c r="K519">
        <v>8</v>
      </c>
    </row>
    <row r="520" spans="1:11" x14ac:dyDescent="0.35">
      <c r="A520" s="111">
        <v>28011</v>
      </c>
      <c r="B520">
        <v>10.25</v>
      </c>
      <c r="E520">
        <v>12</v>
      </c>
      <c r="I520">
        <v>9.5</v>
      </c>
      <c r="K520">
        <v>8</v>
      </c>
    </row>
    <row r="521" spans="1:11" x14ac:dyDescent="0.35">
      <c r="A521" s="111">
        <v>28018</v>
      </c>
      <c r="B521">
        <v>10.25</v>
      </c>
      <c r="E521">
        <v>11.75</v>
      </c>
      <c r="I521">
        <v>9.5</v>
      </c>
      <c r="K521">
        <v>8</v>
      </c>
    </row>
    <row r="522" spans="1:11" x14ac:dyDescent="0.35">
      <c r="A522" s="111">
        <v>28025</v>
      </c>
      <c r="B522">
        <v>10.25</v>
      </c>
      <c r="E522">
        <v>11.75</v>
      </c>
      <c r="I522">
        <v>9.5</v>
      </c>
      <c r="K522">
        <v>8</v>
      </c>
    </row>
    <row r="523" spans="1:11" x14ac:dyDescent="0.35">
      <c r="A523" s="111">
        <v>28032</v>
      </c>
      <c r="B523">
        <v>10.25</v>
      </c>
      <c r="E523">
        <v>11.75</v>
      </c>
      <c r="I523">
        <v>9.5</v>
      </c>
      <c r="K523">
        <v>8</v>
      </c>
    </row>
    <row r="524" spans="1:11" x14ac:dyDescent="0.35">
      <c r="A524" s="111">
        <v>28039</v>
      </c>
      <c r="B524">
        <v>10.25</v>
      </c>
      <c r="E524">
        <v>11.75</v>
      </c>
      <c r="I524">
        <v>9.5</v>
      </c>
      <c r="K524">
        <v>8</v>
      </c>
    </row>
    <row r="525" spans="1:11" x14ac:dyDescent="0.35">
      <c r="A525" s="111">
        <v>28046</v>
      </c>
      <c r="B525">
        <v>10.25</v>
      </c>
      <c r="E525">
        <v>11.75</v>
      </c>
      <c r="I525">
        <v>9.5</v>
      </c>
      <c r="K525">
        <v>8</v>
      </c>
    </row>
    <row r="526" spans="1:11" x14ac:dyDescent="0.35">
      <c r="A526" s="111">
        <v>28053</v>
      </c>
      <c r="B526">
        <v>10.25</v>
      </c>
      <c r="E526">
        <v>11.75</v>
      </c>
      <c r="I526">
        <v>9.5</v>
      </c>
      <c r="K526">
        <v>8</v>
      </c>
    </row>
    <row r="527" spans="1:11" x14ac:dyDescent="0.35">
      <c r="A527" s="111">
        <v>28060</v>
      </c>
      <c r="B527">
        <v>10.25</v>
      </c>
      <c r="E527">
        <v>11.75</v>
      </c>
      <c r="I527">
        <v>9.5</v>
      </c>
      <c r="K527">
        <v>8</v>
      </c>
    </row>
    <row r="528" spans="1:11" x14ac:dyDescent="0.35">
      <c r="A528" s="111">
        <v>28067</v>
      </c>
      <c r="B528">
        <v>10.25</v>
      </c>
      <c r="E528">
        <v>11.75</v>
      </c>
      <c r="I528">
        <v>9.5</v>
      </c>
      <c r="K528">
        <v>8</v>
      </c>
    </row>
    <row r="529" spans="1:11" x14ac:dyDescent="0.35">
      <c r="A529" s="111">
        <v>28074</v>
      </c>
      <c r="B529">
        <v>10.25</v>
      </c>
      <c r="E529">
        <v>11.75</v>
      </c>
      <c r="I529">
        <v>9.5</v>
      </c>
      <c r="K529">
        <v>8</v>
      </c>
    </row>
    <row r="530" spans="1:11" x14ac:dyDescent="0.35">
      <c r="A530" s="111">
        <v>28081</v>
      </c>
      <c r="B530">
        <v>10.25</v>
      </c>
      <c r="E530">
        <v>11.75</v>
      </c>
      <c r="I530">
        <v>9.5</v>
      </c>
      <c r="K530">
        <v>8</v>
      </c>
    </row>
    <row r="531" spans="1:11" x14ac:dyDescent="0.35">
      <c r="A531" s="111">
        <v>28088</v>
      </c>
      <c r="B531">
        <v>9.75</v>
      </c>
      <c r="E531">
        <v>11.25</v>
      </c>
      <c r="I531">
        <v>9</v>
      </c>
      <c r="K531">
        <v>8</v>
      </c>
    </row>
    <row r="532" spans="1:11" x14ac:dyDescent="0.35">
      <c r="A532" s="111">
        <v>28095</v>
      </c>
      <c r="B532">
        <v>9.75</v>
      </c>
      <c r="E532">
        <v>11.25</v>
      </c>
      <c r="I532">
        <v>9</v>
      </c>
      <c r="K532">
        <v>7.5</v>
      </c>
    </row>
    <row r="533" spans="1:11" x14ac:dyDescent="0.35">
      <c r="A533" s="111">
        <v>28102</v>
      </c>
      <c r="B533">
        <v>9.75</v>
      </c>
      <c r="E533">
        <v>11.25</v>
      </c>
      <c r="I533">
        <v>9</v>
      </c>
      <c r="K533">
        <v>7.5</v>
      </c>
    </row>
    <row r="534" spans="1:11" x14ac:dyDescent="0.35">
      <c r="A534" s="111">
        <v>28109</v>
      </c>
      <c r="B534">
        <v>9.75</v>
      </c>
      <c r="E534">
        <v>11.25</v>
      </c>
      <c r="I534">
        <v>9</v>
      </c>
      <c r="K534">
        <v>7.5</v>
      </c>
    </row>
    <row r="535" spans="1:11" x14ac:dyDescent="0.35">
      <c r="A535" s="111">
        <v>28116</v>
      </c>
      <c r="B535">
        <v>9.75</v>
      </c>
      <c r="E535">
        <v>11.25</v>
      </c>
      <c r="I535">
        <v>9</v>
      </c>
      <c r="K535">
        <v>7.5</v>
      </c>
    </row>
    <row r="536" spans="1:11" x14ac:dyDescent="0.35">
      <c r="A536" s="111">
        <v>28123</v>
      </c>
      <c r="B536">
        <v>9.25</v>
      </c>
      <c r="E536">
        <v>10.75</v>
      </c>
      <c r="I536">
        <v>8.25</v>
      </c>
      <c r="K536">
        <v>7.5</v>
      </c>
    </row>
    <row r="537" spans="1:11" x14ac:dyDescent="0.35">
      <c r="A537" s="111">
        <v>28130</v>
      </c>
      <c r="B537">
        <v>9.25</v>
      </c>
      <c r="E537">
        <v>10.75</v>
      </c>
      <c r="I537">
        <v>8.25</v>
      </c>
      <c r="K537">
        <v>6.75</v>
      </c>
    </row>
    <row r="538" spans="1:11" x14ac:dyDescent="0.35">
      <c r="A538" s="111">
        <v>28137</v>
      </c>
      <c r="B538">
        <v>9.25</v>
      </c>
      <c r="E538">
        <v>10.75</v>
      </c>
      <c r="I538">
        <v>8.25</v>
      </c>
      <c r="K538">
        <v>6.75</v>
      </c>
    </row>
    <row r="539" spans="1:11" x14ac:dyDescent="0.35">
      <c r="A539" s="111">
        <v>28144</v>
      </c>
      <c r="B539">
        <v>9.25</v>
      </c>
      <c r="E539">
        <v>10.75</v>
      </c>
      <c r="I539">
        <v>8.25</v>
      </c>
      <c r="K539">
        <v>6.75</v>
      </c>
    </row>
    <row r="540" spans="1:11" x14ac:dyDescent="0.35">
      <c r="A540" s="111">
        <v>28151</v>
      </c>
      <c r="B540">
        <v>9.25</v>
      </c>
      <c r="E540">
        <v>10.75</v>
      </c>
      <c r="I540">
        <v>8.25</v>
      </c>
      <c r="K540">
        <v>6.75</v>
      </c>
    </row>
    <row r="541" spans="1:11" x14ac:dyDescent="0.35">
      <c r="A541" s="111">
        <v>28158</v>
      </c>
      <c r="B541">
        <v>8.75</v>
      </c>
      <c r="E541">
        <v>10.75</v>
      </c>
      <c r="I541">
        <v>8.25</v>
      </c>
      <c r="K541">
        <v>6.25</v>
      </c>
    </row>
    <row r="542" spans="1:11" x14ac:dyDescent="0.35">
      <c r="A542" s="111">
        <v>28165</v>
      </c>
      <c r="B542">
        <v>8.75</v>
      </c>
      <c r="E542">
        <v>10.25</v>
      </c>
      <c r="I542">
        <v>7.75</v>
      </c>
      <c r="K542">
        <v>6.25</v>
      </c>
    </row>
    <row r="543" spans="1:11" x14ac:dyDescent="0.35">
      <c r="A543" s="111">
        <v>28172</v>
      </c>
      <c r="B543">
        <v>8.75</v>
      </c>
      <c r="E543">
        <v>10.25</v>
      </c>
      <c r="I543">
        <v>7.75</v>
      </c>
      <c r="K543">
        <v>6.25</v>
      </c>
    </row>
    <row r="544" spans="1:11" x14ac:dyDescent="0.35">
      <c r="A544" s="111">
        <v>28179</v>
      </c>
      <c r="B544">
        <v>8.75</v>
      </c>
      <c r="E544">
        <v>10.25</v>
      </c>
      <c r="I544">
        <v>7.75</v>
      </c>
      <c r="K544">
        <v>6.25</v>
      </c>
    </row>
    <row r="545" spans="1:11" x14ac:dyDescent="0.35">
      <c r="A545" s="111">
        <v>28186</v>
      </c>
      <c r="B545">
        <v>8.75</v>
      </c>
      <c r="E545">
        <v>10.25</v>
      </c>
      <c r="I545">
        <v>7.75</v>
      </c>
      <c r="K545">
        <v>6.25</v>
      </c>
    </row>
    <row r="546" spans="1:11" x14ac:dyDescent="0.35">
      <c r="A546" s="111">
        <v>28193</v>
      </c>
      <c r="B546">
        <v>8.75</v>
      </c>
      <c r="E546">
        <v>10.25</v>
      </c>
      <c r="I546">
        <v>7.75</v>
      </c>
      <c r="K546">
        <v>6.25</v>
      </c>
    </row>
    <row r="547" spans="1:11" x14ac:dyDescent="0.35">
      <c r="A547" s="111">
        <v>28200</v>
      </c>
      <c r="B547">
        <v>8.75</v>
      </c>
      <c r="E547">
        <v>10.25</v>
      </c>
      <c r="I547">
        <v>7.75</v>
      </c>
      <c r="K547">
        <v>6.25</v>
      </c>
    </row>
    <row r="548" spans="1:11" x14ac:dyDescent="0.35">
      <c r="A548" s="111">
        <v>28207</v>
      </c>
      <c r="B548">
        <v>8.75</v>
      </c>
      <c r="E548">
        <v>10.25</v>
      </c>
      <c r="I548">
        <v>7.75</v>
      </c>
      <c r="K548">
        <v>6.25</v>
      </c>
    </row>
    <row r="549" spans="1:11" x14ac:dyDescent="0.35">
      <c r="A549" s="111">
        <v>28214</v>
      </c>
      <c r="B549">
        <v>8.75</v>
      </c>
      <c r="E549">
        <v>10.25</v>
      </c>
      <c r="I549">
        <v>7.75</v>
      </c>
      <c r="K549">
        <v>6.25</v>
      </c>
    </row>
    <row r="550" spans="1:11" x14ac:dyDescent="0.35">
      <c r="A550" s="111">
        <v>28221</v>
      </c>
      <c r="B550">
        <v>8.75</v>
      </c>
      <c r="E550">
        <v>10.25</v>
      </c>
      <c r="I550">
        <v>7.75</v>
      </c>
      <c r="K550">
        <v>6.25</v>
      </c>
    </row>
    <row r="551" spans="1:11" x14ac:dyDescent="0.35">
      <c r="A551" s="111">
        <v>28228</v>
      </c>
      <c r="B551">
        <v>8.75</v>
      </c>
      <c r="E551">
        <v>10.25</v>
      </c>
      <c r="I551">
        <v>7.75</v>
      </c>
      <c r="K551">
        <v>6.25</v>
      </c>
    </row>
    <row r="552" spans="1:11" x14ac:dyDescent="0.35">
      <c r="A552" s="111">
        <v>28235</v>
      </c>
      <c r="B552">
        <v>8.75</v>
      </c>
      <c r="E552">
        <v>10.25</v>
      </c>
      <c r="I552">
        <v>7.75</v>
      </c>
      <c r="K552">
        <v>6.25</v>
      </c>
    </row>
    <row r="553" spans="1:11" x14ac:dyDescent="0.35">
      <c r="A553" s="111">
        <v>28242</v>
      </c>
      <c r="B553">
        <v>8.75</v>
      </c>
      <c r="E553">
        <v>10.25</v>
      </c>
      <c r="I553">
        <v>7.75</v>
      </c>
      <c r="K553">
        <v>6.25</v>
      </c>
    </row>
    <row r="554" spans="1:11" x14ac:dyDescent="0.35">
      <c r="A554" s="111">
        <v>28249</v>
      </c>
      <c r="B554">
        <v>8.75</v>
      </c>
      <c r="E554">
        <v>10.25</v>
      </c>
      <c r="I554">
        <v>7.75</v>
      </c>
      <c r="K554">
        <v>6.25</v>
      </c>
    </row>
    <row r="555" spans="1:11" x14ac:dyDescent="0.35">
      <c r="A555" s="111">
        <v>28256</v>
      </c>
      <c r="B555">
        <v>8.75</v>
      </c>
      <c r="E555">
        <v>10.25</v>
      </c>
      <c r="I555">
        <v>7.75</v>
      </c>
      <c r="K555">
        <v>6.25</v>
      </c>
    </row>
    <row r="556" spans="1:11" x14ac:dyDescent="0.35">
      <c r="A556" s="111">
        <v>28263</v>
      </c>
      <c r="B556">
        <v>8.75</v>
      </c>
      <c r="E556">
        <v>10.25</v>
      </c>
      <c r="I556">
        <v>7.75</v>
      </c>
      <c r="K556">
        <v>6.25</v>
      </c>
    </row>
    <row r="557" spans="1:11" x14ac:dyDescent="0.35">
      <c r="A557" s="111">
        <v>28270</v>
      </c>
      <c r="B557">
        <v>8.75</v>
      </c>
      <c r="E557">
        <v>10.25</v>
      </c>
      <c r="I557">
        <v>7.75</v>
      </c>
      <c r="K557">
        <v>6.25</v>
      </c>
    </row>
    <row r="558" spans="1:11" x14ac:dyDescent="0.35">
      <c r="A558" s="111">
        <v>28277</v>
      </c>
      <c r="B558">
        <v>8.25</v>
      </c>
      <c r="E558">
        <v>10.25</v>
      </c>
      <c r="I558">
        <v>7.75</v>
      </c>
      <c r="K558">
        <v>5.75</v>
      </c>
    </row>
    <row r="559" spans="1:11" x14ac:dyDescent="0.35">
      <c r="A559" s="111">
        <v>28284</v>
      </c>
      <c r="B559">
        <v>8.25</v>
      </c>
      <c r="E559">
        <v>10.25</v>
      </c>
      <c r="I559">
        <v>7.75</v>
      </c>
      <c r="K559">
        <v>5.75</v>
      </c>
    </row>
    <row r="560" spans="1:11" x14ac:dyDescent="0.35">
      <c r="A560" s="111">
        <v>28291</v>
      </c>
      <c r="B560">
        <v>8.25</v>
      </c>
      <c r="E560">
        <v>10.25</v>
      </c>
      <c r="I560">
        <v>7.75</v>
      </c>
      <c r="K560">
        <v>5.75</v>
      </c>
    </row>
    <row r="561" spans="1:11" x14ac:dyDescent="0.35">
      <c r="A561" s="111">
        <v>28298</v>
      </c>
      <c r="B561">
        <v>8.25</v>
      </c>
      <c r="E561">
        <v>10.25</v>
      </c>
      <c r="I561">
        <v>7.75</v>
      </c>
      <c r="K561">
        <v>5.75</v>
      </c>
    </row>
    <row r="562" spans="1:11" x14ac:dyDescent="0.35">
      <c r="A562" s="111">
        <v>28305</v>
      </c>
      <c r="B562">
        <v>8.25</v>
      </c>
      <c r="E562">
        <v>10.25</v>
      </c>
      <c r="I562">
        <v>7.75</v>
      </c>
      <c r="K562">
        <v>5.75</v>
      </c>
    </row>
    <row r="563" spans="1:11" x14ac:dyDescent="0.35">
      <c r="A563" s="111">
        <v>28312</v>
      </c>
      <c r="B563">
        <v>8.25</v>
      </c>
      <c r="E563">
        <v>10.25</v>
      </c>
      <c r="I563">
        <v>7.75</v>
      </c>
      <c r="K563">
        <v>5.75</v>
      </c>
    </row>
    <row r="564" spans="1:11" x14ac:dyDescent="0.35">
      <c r="A564" s="111">
        <v>28319</v>
      </c>
      <c r="B564">
        <v>8.25</v>
      </c>
      <c r="E564">
        <v>10.25</v>
      </c>
      <c r="I564">
        <v>7.75</v>
      </c>
      <c r="K564">
        <v>5.75</v>
      </c>
    </row>
    <row r="565" spans="1:11" x14ac:dyDescent="0.35">
      <c r="A565" s="111">
        <v>28326</v>
      </c>
      <c r="B565">
        <v>8.25</v>
      </c>
      <c r="E565">
        <v>10.25</v>
      </c>
      <c r="I565">
        <v>7.75</v>
      </c>
      <c r="K565">
        <v>5.75</v>
      </c>
    </row>
    <row r="566" spans="1:11" x14ac:dyDescent="0.35">
      <c r="A566" s="111">
        <v>28333</v>
      </c>
      <c r="B566">
        <v>8.25</v>
      </c>
      <c r="E566">
        <v>10.25</v>
      </c>
      <c r="I566">
        <v>7.75</v>
      </c>
      <c r="K566">
        <v>5.75</v>
      </c>
    </row>
    <row r="567" spans="1:11" x14ac:dyDescent="0.35">
      <c r="A567" s="111">
        <v>28340</v>
      </c>
      <c r="B567">
        <v>8.25</v>
      </c>
      <c r="E567">
        <v>10.25</v>
      </c>
      <c r="I567">
        <v>7.75</v>
      </c>
      <c r="K567">
        <v>5.75</v>
      </c>
    </row>
    <row r="568" spans="1:11" x14ac:dyDescent="0.35">
      <c r="A568" s="111">
        <v>28347</v>
      </c>
      <c r="B568">
        <v>8.25</v>
      </c>
      <c r="E568">
        <v>10.25</v>
      </c>
      <c r="I568">
        <v>7.75</v>
      </c>
      <c r="K568">
        <v>5.75</v>
      </c>
    </row>
    <row r="569" spans="1:11" x14ac:dyDescent="0.35">
      <c r="A569" s="111">
        <v>28354</v>
      </c>
      <c r="B569">
        <v>8.25</v>
      </c>
      <c r="E569">
        <v>10.25</v>
      </c>
      <c r="I569">
        <v>7.75</v>
      </c>
      <c r="K569">
        <v>5.75</v>
      </c>
    </row>
    <row r="570" spans="1:11" x14ac:dyDescent="0.35">
      <c r="A570" s="111">
        <v>28361</v>
      </c>
      <c r="B570">
        <v>8.25</v>
      </c>
      <c r="E570">
        <v>10.25</v>
      </c>
      <c r="I570">
        <v>7.75</v>
      </c>
      <c r="K570">
        <v>5.75</v>
      </c>
    </row>
    <row r="571" spans="1:11" x14ac:dyDescent="0.35">
      <c r="A571" s="111">
        <v>28368</v>
      </c>
      <c r="B571">
        <v>8.25</v>
      </c>
      <c r="E571">
        <v>10.25</v>
      </c>
      <c r="I571">
        <v>7.75</v>
      </c>
      <c r="K571">
        <v>5.75</v>
      </c>
    </row>
    <row r="572" spans="1:11" x14ac:dyDescent="0.35">
      <c r="A572" s="111">
        <v>28375</v>
      </c>
      <c r="B572">
        <v>8.25</v>
      </c>
      <c r="E572">
        <v>10.25</v>
      </c>
      <c r="I572">
        <v>7.75</v>
      </c>
      <c r="K572">
        <v>5.75</v>
      </c>
    </row>
    <row r="573" spans="1:11" x14ac:dyDescent="0.35">
      <c r="A573" s="111">
        <v>28382</v>
      </c>
      <c r="B573">
        <v>8.25</v>
      </c>
      <c r="E573">
        <v>10.25</v>
      </c>
      <c r="I573">
        <v>7.75</v>
      </c>
      <c r="K573">
        <v>5.75</v>
      </c>
    </row>
    <row r="574" spans="1:11" x14ac:dyDescent="0.35">
      <c r="A574" s="111">
        <v>28389</v>
      </c>
      <c r="B574">
        <v>8.25</v>
      </c>
      <c r="E574">
        <v>10.25</v>
      </c>
      <c r="I574">
        <v>7.75</v>
      </c>
      <c r="K574">
        <v>5.75</v>
      </c>
    </row>
    <row r="575" spans="1:11" x14ac:dyDescent="0.35">
      <c r="A575" s="111">
        <v>28396</v>
      </c>
      <c r="B575">
        <v>8.25</v>
      </c>
      <c r="E575">
        <v>10.25</v>
      </c>
      <c r="I575">
        <v>7.75</v>
      </c>
      <c r="K575">
        <v>5.75</v>
      </c>
    </row>
    <row r="576" spans="1:11" x14ac:dyDescent="0.35">
      <c r="A576" s="111">
        <v>28403</v>
      </c>
      <c r="B576">
        <v>8.25</v>
      </c>
      <c r="E576">
        <v>10.25</v>
      </c>
      <c r="I576">
        <v>7.75</v>
      </c>
      <c r="K576">
        <v>5.75</v>
      </c>
    </row>
    <row r="577" spans="1:11" x14ac:dyDescent="0.35">
      <c r="A577" s="111">
        <v>28410</v>
      </c>
      <c r="B577">
        <v>8.25</v>
      </c>
      <c r="E577">
        <v>10.25</v>
      </c>
      <c r="I577">
        <v>7.75</v>
      </c>
      <c r="K577">
        <v>5.75</v>
      </c>
    </row>
    <row r="578" spans="1:11" x14ac:dyDescent="0.35">
      <c r="A578" s="111">
        <v>28417</v>
      </c>
      <c r="B578">
        <v>8.25</v>
      </c>
      <c r="E578">
        <v>10.25</v>
      </c>
      <c r="I578">
        <v>7.75</v>
      </c>
      <c r="K578">
        <v>5.75</v>
      </c>
    </row>
    <row r="579" spans="1:11" x14ac:dyDescent="0.35">
      <c r="A579" s="111">
        <v>28424</v>
      </c>
      <c r="B579">
        <v>8.25</v>
      </c>
      <c r="E579">
        <v>10.25</v>
      </c>
      <c r="I579">
        <v>7.75</v>
      </c>
      <c r="K579">
        <v>5.75</v>
      </c>
    </row>
    <row r="580" spans="1:11" x14ac:dyDescent="0.35">
      <c r="A580" s="111">
        <v>28431</v>
      </c>
      <c r="B580">
        <v>8.25</v>
      </c>
      <c r="E580">
        <v>10.25</v>
      </c>
      <c r="I580">
        <v>7.75</v>
      </c>
      <c r="K580">
        <v>5.75</v>
      </c>
    </row>
    <row r="581" spans="1:11" x14ac:dyDescent="0.35">
      <c r="A581" s="111">
        <v>28438</v>
      </c>
      <c r="B581">
        <v>8.25</v>
      </c>
      <c r="E581">
        <v>10.25</v>
      </c>
      <c r="I581">
        <v>7.75</v>
      </c>
      <c r="K581">
        <v>5.75</v>
      </c>
    </row>
    <row r="582" spans="1:11" x14ac:dyDescent="0.35">
      <c r="A582" s="111">
        <v>28445</v>
      </c>
      <c r="B582">
        <v>8.25</v>
      </c>
      <c r="E582">
        <v>10.25</v>
      </c>
      <c r="I582">
        <v>7.75</v>
      </c>
      <c r="K582">
        <v>5.75</v>
      </c>
    </row>
    <row r="583" spans="1:11" x14ac:dyDescent="0.35">
      <c r="A583" s="111">
        <v>28452</v>
      </c>
      <c r="B583">
        <v>8.25</v>
      </c>
      <c r="E583">
        <v>10.25</v>
      </c>
      <c r="I583">
        <v>7.75</v>
      </c>
      <c r="K583">
        <v>5.75</v>
      </c>
    </row>
    <row r="584" spans="1:11" x14ac:dyDescent="0.35">
      <c r="A584" s="111">
        <v>28459</v>
      </c>
      <c r="B584">
        <v>8.25</v>
      </c>
      <c r="E584">
        <v>10.25</v>
      </c>
      <c r="I584">
        <v>7.75</v>
      </c>
      <c r="K584">
        <v>5.75</v>
      </c>
    </row>
    <row r="585" spans="1:11" x14ac:dyDescent="0.35">
      <c r="A585" s="111">
        <v>28466</v>
      </c>
      <c r="B585">
        <v>8.25</v>
      </c>
      <c r="E585">
        <v>10.25</v>
      </c>
      <c r="I585">
        <v>7.75</v>
      </c>
      <c r="K585">
        <v>5.75</v>
      </c>
    </row>
    <row r="586" spans="1:11" x14ac:dyDescent="0.35">
      <c r="A586" s="111">
        <v>28473</v>
      </c>
      <c r="B586">
        <v>8.25</v>
      </c>
      <c r="E586">
        <v>10.25</v>
      </c>
      <c r="I586">
        <v>7.75</v>
      </c>
      <c r="K586">
        <v>5.75</v>
      </c>
    </row>
    <row r="587" spans="1:11" x14ac:dyDescent="0.35">
      <c r="A587" s="111">
        <v>28480</v>
      </c>
      <c r="B587">
        <v>8.25</v>
      </c>
      <c r="E587">
        <v>10.25</v>
      </c>
      <c r="I587">
        <v>7.75</v>
      </c>
      <c r="K587">
        <v>5.75</v>
      </c>
    </row>
    <row r="588" spans="1:11" x14ac:dyDescent="0.35">
      <c r="A588" s="111">
        <v>28487</v>
      </c>
      <c r="B588">
        <v>8.25</v>
      </c>
      <c r="E588">
        <v>10.25</v>
      </c>
      <c r="I588">
        <v>7.75</v>
      </c>
      <c r="K588">
        <v>5.75</v>
      </c>
    </row>
    <row r="589" spans="1:11" x14ac:dyDescent="0.35">
      <c r="A589" s="111">
        <v>28494</v>
      </c>
      <c r="B589">
        <v>8.25</v>
      </c>
      <c r="E589">
        <v>10.25</v>
      </c>
      <c r="I589">
        <v>7.75</v>
      </c>
      <c r="K589">
        <v>5.75</v>
      </c>
    </row>
    <row r="590" spans="1:11" x14ac:dyDescent="0.35">
      <c r="A590" s="111">
        <v>28501</v>
      </c>
      <c r="B590">
        <v>8.25</v>
      </c>
      <c r="E590">
        <v>10.25</v>
      </c>
      <c r="I590">
        <v>7.75</v>
      </c>
      <c r="K590">
        <v>5.75</v>
      </c>
    </row>
    <row r="591" spans="1:11" x14ac:dyDescent="0.35">
      <c r="A591" s="111">
        <v>28508</v>
      </c>
      <c r="B591">
        <v>8.25</v>
      </c>
      <c r="E591">
        <v>10.25</v>
      </c>
      <c r="I591">
        <v>7.75</v>
      </c>
      <c r="K591">
        <v>5.75</v>
      </c>
    </row>
    <row r="592" spans="1:11" x14ac:dyDescent="0.35">
      <c r="A592" s="111">
        <v>28515</v>
      </c>
      <c r="B592">
        <v>8.25</v>
      </c>
      <c r="E592">
        <v>10.25</v>
      </c>
      <c r="I592">
        <v>7.75</v>
      </c>
      <c r="K592">
        <v>5.75</v>
      </c>
    </row>
    <row r="593" spans="1:11" x14ac:dyDescent="0.35">
      <c r="A593" s="111">
        <v>28522</v>
      </c>
      <c r="B593">
        <v>8.25</v>
      </c>
      <c r="E593">
        <v>10.25</v>
      </c>
      <c r="I593">
        <v>7.75</v>
      </c>
      <c r="K593">
        <v>5.75</v>
      </c>
    </row>
    <row r="594" spans="1:11" x14ac:dyDescent="0.35">
      <c r="A594" s="111">
        <v>28529</v>
      </c>
      <c r="B594">
        <v>8.25</v>
      </c>
      <c r="E594">
        <v>10.25</v>
      </c>
      <c r="I594">
        <v>7.75</v>
      </c>
      <c r="K594">
        <v>5.75</v>
      </c>
    </row>
    <row r="595" spans="1:11" x14ac:dyDescent="0.35">
      <c r="A595" s="111">
        <v>28536</v>
      </c>
      <c r="B595">
        <v>8.25</v>
      </c>
      <c r="E595">
        <v>10.25</v>
      </c>
      <c r="I595">
        <v>7.75</v>
      </c>
      <c r="K595">
        <v>5.75</v>
      </c>
    </row>
    <row r="596" spans="1:11" x14ac:dyDescent="0.35">
      <c r="A596" s="111">
        <v>28543</v>
      </c>
      <c r="B596">
        <v>8.25</v>
      </c>
      <c r="E596">
        <v>10.25</v>
      </c>
      <c r="I596">
        <v>7.75</v>
      </c>
      <c r="K596">
        <v>5.75</v>
      </c>
    </row>
    <row r="597" spans="1:11" x14ac:dyDescent="0.35">
      <c r="A597" s="111">
        <v>28550</v>
      </c>
      <c r="B597">
        <v>8.25</v>
      </c>
      <c r="E597">
        <v>10.25</v>
      </c>
      <c r="I597">
        <v>7.75</v>
      </c>
      <c r="K597">
        <v>5.75</v>
      </c>
    </row>
    <row r="598" spans="1:11" x14ac:dyDescent="0.35">
      <c r="A598" s="111">
        <v>28557</v>
      </c>
      <c r="B598">
        <v>8.25</v>
      </c>
      <c r="E598">
        <v>10.25</v>
      </c>
      <c r="I598">
        <v>7.75</v>
      </c>
      <c r="K598">
        <v>5.75</v>
      </c>
    </row>
    <row r="599" spans="1:11" x14ac:dyDescent="0.35">
      <c r="A599" s="111">
        <v>28564</v>
      </c>
      <c r="B599">
        <v>8.75</v>
      </c>
      <c r="E599">
        <v>10.25</v>
      </c>
      <c r="I599">
        <v>8.25</v>
      </c>
      <c r="K599">
        <v>5.75</v>
      </c>
    </row>
    <row r="600" spans="1:11" x14ac:dyDescent="0.35">
      <c r="A600" s="111">
        <v>28571</v>
      </c>
      <c r="B600">
        <v>8.75</v>
      </c>
      <c r="E600">
        <v>10.25</v>
      </c>
      <c r="I600">
        <v>8.25</v>
      </c>
      <c r="K600">
        <v>5.75</v>
      </c>
    </row>
    <row r="601" spans="1:11" x14ac:dyDescent="0.35">
      <c r="A601" s="111">
        <v>28578</v>
      </c>
      <c r="B601">
        <v>8.75</v>
      </c>
      <c r="E601">
        <v>10.25</v>
      </c>
      <c r="I601">
        <v>8.25</v>
      </c>
      <c r="K601">
        <v>5.75</v>
      </c>
    </row>
    <row r="602" spans="1:11" x14ac:dyDescent="0.35">
      <c r="A602" s="111">
        <v>28585</v>
      </c>
      <c r="B602">
        <v>9.25</v>
      </c>
      <c r="E602">
        <v>10.25</v>
      </c>
      <c r="I602">
        <v>8.25</v>
      </c>
      <c r="K602">
        <v>6.75</v>
      </c>
    </row>
    <row r="603" spans="1:11" x14ac:dyDescent="0.35">
      <c r="A603" s="111">
        <v>28592</v>
      </c>
      <c r="B603">
        <v>9.25</v>
      </c>
      <c r="E603">
        <v>10.25</v>
      </c>
      <c r="I603">
        <v>8.75</v>
      </c>
      <c r="K603">
        <v>6.75</v>
      </c>
    </row>
    <row r="604" spans="1:11" x14ac:dyDescent="0.35">
      <c r="A604" s="111">
        <v>28599</v>
      </c>
      <c r="B604">
        <v>9.25</v>
      </c>
      <c r="E604">
        <v>10.25</v>
      </c>
      <c r="I604">
        <v>8.75</v>
      </c>
      <c r="K604">
        <v>6.75</v>
      </c>
    </row>
    <row r="605" spans="1:11" x14ac:dyDescent="0.35">
      <c r="A605" s="111">
        <v>28606</v>
      </c>
      <c r="B605">
        <v>9.25</v>
      </c>
      <c r="E605">
        <v>10.25</v>
      </c>
      <c r="I605">
        <v>8.75</v>
      </c>
      <c r="K605">
        <v>6.75</v>
      </c>
    </row>
    <row r="606" spans="1:11" x14ac:dyDescent="0.35">
      <c r="A606" s="111">
        <v>28613</v>
      </c>
      <c r="B606">
        <v>9.25</v>
      </c>
      <c r="E606">
        <v>10.25</v>
      </c>
      <c r="I606">
        <v>8.75</v>
      </c>
      <c r="K606">
        <v>6.75</v>
      </c>
    </row>
    <row r="607" spans="1:11" x14ac:dyDescent="0.35">
      <c r="A607" s="111">
        <v>28620</v>
      </c>
      <c r="B607">
        <v>9.25</v>
      </c>
      <c r="E607">
        <v>10.25</v>
      </c>
      <c r="I607">
        <v>8.75</v>
      </c>
      <c r="K607">
        <v>6.75</v>
      </c>
    </row>
    <row r="608" spans="1:11" x14ac:dyDescent="0.35">
      <c r="A608" s="111">
        <v>28627</v>
      </c>
      <c r="B608">
        <v>9.25</v>
      </c>
      <c r="E608">
        <v>10.25</v>
      </c>
      <c r="I608">
        <v>8.75</v>
      </c>
      <c r="K608">
        <v>6.75</v>
      </c>
    </row>
    <row r="609" spans="1:11" x14ac:dyDescent="0.35">
      <c r="A609" s="111">
        <v>28634</v>
      </c>
      <c r="B609">
        <v>9.25</v>
      </c>
      <c r="E609">
        <v>10.25</v>
      </c>
      <c r="I609">
        <v>8.75</v>
      </c>
      <c r="K609">
        <v>6.75</v>
      </c>
    </row>
    <row r="610" spans="1:11" x14ac:dyDescent="0.35">
      <c r="A610" s="111">
        <v>28641</v>
      </c>
      <c r="B610">
        <v>9.25</v>
      </c>
      <c r="E610">
        <v>10.25</v>
      </c>
      <c r="I610">
        <v>8.75</v>
      </c>
      <c r="K610">
        <v>6.75</v>
      </c>
    </row>
    <row r="611" spans="1:11" x14ac:dyDescent="0.35">
      <c r="A611" s="111">
        <v>28648</v>
      </c>
      <c r="B611">
        <v>9.25</v>
      </c>
      <c r="E611">
        <v>10.25</v>
      </c>
      <c r="I611">
        <v>8.75</v>
      </c>
      <c r="K611">
        <v>6.75</v>
      </c>
    </row>
    <row r="612" spans="1:11" x14ac:dyDescent="0.35">
      <c r="A612" s="111">
        <v>28655</v>
      </c>
      <c r="B612">
        <v>9.25</v>
      </c>
      <c r="E612">
        <v>10.25</v>
      </c>
      <c r="I612">
        <v>8.75</v>
      </c>
      <c r="K612">
        <v>6.75</v>
      </c>
    </row>
    <row r="613" spans="1:11" x14ac:dyDescent="0.35">
      <c r="A613" s="111">
        <v>28662</v>
      </c>
      <c r="B613">
        <v>9.25</v>
      </c>
      <c r="E613">
        <v>10.25</v>
      </c>
      <c r="I613">
        <v>8.75</v>
      </c>
      <c r="K613">
        <v>6.75</v>
      </c>
    </row>
    <row r="614" spans="1:11" x14ac:dyDescent="0.35">
      <c r="A614" s="111">
        <v>28669</v>
      </c>
      <c r="B614">
        <v>9.25</v>
      </c>
      <c r="E614">
        <v>10.25</v>
      </c>
      <c r="I614">
        <v>8.75</v>
      </c>
      <c r="K614">
        <v>6.75</v>
      </c>
    </row>
    <row r="615" spans="1:11" x14ac:dyDescent="0.35">
      <c r="A615" s="111">
        <v>28676</v>
      </c>
      <c r="B615">
        <v>9.25</v>
      </c>
      <c r="E615">
        <v>10.25</v>
      </c>
      <c r="I615">
        <v>8.75</v>
      </c>
      <c r="K615">
        <v>6.75</v>
      </c>
    </row>
    <row r="616" spans="1:11" x14ac:dyDescent="0.35">
      <c r="A616" s="111">
        <v>28683</v>
      </c>
      <c r="B616">
        <v>9.25</v>
      </c>
      <c r="E616">
        <v>10.25</v>
      </c>
      <c r="I616">
        <v>8.75</v>
      </c>
      <c r="K616">
        <v>6.75</v>
      </c>
    </row>
    <row r="617" spans="1:11" x14ac:dyDescent="0.35">
      <c r="A617" s="111">
        <v>28690</v>
      </c>
      <c r="B617">
        <v>9.25</v>
      </c>
      <c r="E617">
        <v>10.25</v>
      </c>
      <c r="I617">
        <v>8.75</v>
      </c>
      <c r="K617">
        <v>6.75</v>
      </c>
    </row>
    <row r="618" spans="1:11" x14ac:dyDescent="0.35">
      <c r="A618" s="111">
        <v>28697</v>
      </c>
      <c r="B618">
        <v>9.25</v>
      </c>
      <c r="E618">
        <v>10.25</v>
      </c>
      <c r="I618">
        <v>8.75</v>
      </c>
      <c r="K618">
        <v>6.75</v>
      </c>
    </row>
    <row r="619" spans="1:11" x14ac:dyDescent="0.35">
      <c r="A619" s="111">
        <v>28704</v>
      </c>
      <c r="B619">
        <v>9.75</v>
      </c>
      <c r="E619">
        <v>10.25</v>
      </c>
      <c r="I619">
        <v>8.75</v>
      </c>
      <c r="K619">
        <v>7.25</v>
      </c>
    </row>
    <row r="620" spans="1:11" x14ac:dyDescent="0.35">
      <c r="A620" s="111">
        <v>28711</v>
      </c>
      <c r="B620">
        <v>9.75</v>
      </c>
      <c r="E620">
        <v>10.25</v>
      </c>
      <c r="I620">
        <v>8.75</v>
      </c>
      <c r="K620">
        <v>7.25</v>
      </c>
    </row>
    <row r="621" spans="1:11" x14ac:dyDescent="0.35">
      <c r="A621" s="111">
        <v>28718</v>
      </c>
      <c r="B621">
        <v>9.75</v>
      </c>
      <c r="E621">
        <v>10.25</v>
      </c>
      <c r="I621">
        <v>8.75</v>
      </c>
      <c r="K621">
        <v>7.25</v>
      </c>
    </row>
    <row r="622" spans="1:11" x14ac:dyDescent="0.35">
      <c r="A622" s="111">
        <v>28725</v>
      </c>
      <c r="B622">
        <v>9.75</v>
      </c>
      <c r="E622">
        <v>10.25</v>
      </c>
      <c r="I622">
        <v>8.75</v>
      </c>
      <c r="K622">
        <v>7.25</v>
      </c>
    </row>
    <row r="623" spans="1:11" x14ac:dyDescent="0.35">
      <c r="A623" s="111">
        <v>28732</v>
      </c>
      <c r="B623">
        <v>9.75</v>
      </c>
      <c r="E623">
        <v>10.25</v>
      </c>
      <c r="I623">
        <v>8.75</v>
      </c>
      <c r="K623">
        <v>7.25</v>
      </c>
    </row>
    <row r="624" spans="1:11" x14ac:dyDescent="0.35">
      <c r="A624" s="111">
        <v>28739</v>
      </c>
      <c r="B624">
        <v>9.75</v>
      </c>
      <c r="E624">
        <v>10.25</v>
      </c>
      <c r="I624">
        <v>8.75</v>
      </c>
      <c r="K624">
        <v>7.25</v>
      </c>
    </row>
    <row r="625" spans="1:11" x14ac:dyDescent="0.35">
      <c r="A625" s="111">
        <v>28746</v>
      </c>
      <c r="B625">
        <v>9.75</v>
      </c>
      <c r="E625">
        <v>10.25</v>
      </c>
      <c r="I625">
        <v>8.75</v>
      </c>
      <c r="K625">
        <v>7.25</v>
      </c>
    </row>
    <row r="626" spans="1:11" x14ac:dyDescent="0.35">
      <c r="A626" s="111">
        <v>28753</v>
      </c>
      <c r="B626">
        <v>10.25</v>
      </c>
      <c r="E626">
        <v>10.75</v>
      </c>
      <c r="I626">
        <v>9</v>
      </c>
      <c r="K626">
        <v>7.25</v>
      </c>
    </row>
    <row r="627" spans="1:11" x14ac:dyDescent="0.35">
      <c r="A627" s="111">
        <v>28760</v>
      </c>
      <c r="B627">
        <v>10.25</v>
      </c>
      <c r="E627">
        <v>10.75</v>
      </c>
      <c r="I627">
        <v>9</v>
      </c>
      <c r="K627">
        <v>7.25</v>
      </c>
    </row>
    <row r="628" spans="1:11" x14ac:dyDescent="0.35">
      <c r="A628" s="111">
        <v>28767</v>
      </c>
      <c r="B628">
        <v>10.25</v>
      </c>
      <c r="E628">
        <v>10.75</v>
      </c>
      <c r="I628">
        <v>9</v>
      </c>
      <c r="K628">
        <v>7.75</v>
      </c>
    </row>
    <row r="629" spans="1:11" x14ac:dyDescent="0.35">
      <c r="A629" s="111">
        <v>28774</v>
      </c>
      <c r="B629">
        <v>10.25</v>
      </c>
      <c r="E629">
        <v>10.75</v>
      </c>
      <c r="I629">
        <v>9</v>
      </c>
      <c r="K629">
        <v>7.75</v>
      </c>
    </row>
    <row r="630" spans="1:11" x14ac:dyDescent="0.35">
      <c r="A630" s="111">
        <v>28781</v>
      </c>
      <c r="B630">
        <v>11</v>
      </c>
      <c r="E630">
        <v>10.75</v>
      </c>
      <c r="I630">
        <v>9.5</v>
      </c>
      <c r="K630">
        <v>7.75</v>
      </c>
    </row>
    <row r="631" spans="1:11" x14ac:dyDescent="0.35">
      <c r="A631" s="111">
        <v>28788</v>
      </c>
      <c r="B631">
        <v>11</v>
      </c>
      <c r="E631">
        <v>11.25</v>
      </c>
      <c r="I631">
        <v>9.5</v>
      </c>
      <c r="K631">
        <v>7.75</v>
      </c>
    </row>
    <row r="632" spans="1:11" x14ac:dyDescent="0.35">
      <c r="A632" s="111">
        <v>28795</v>
      </c>
      <c r="B632">
        <v>11</v>
      </c>
      <c r="E632">
        <v>11.25</v>
      </c>
      <c r="I632">
        <v>9.5</v>
      </c>
      <c r="K632">
        <v>9</v>
      </c>
    </row>
    <row r="633" spans="1:11" x14ac:dyDescent="0.35">
      <c r="A633" s="111">
        <v>28802</v>
      </c>
      <c r="B633">
        <v>11.5</v>
      </c>
      <c r="E633">
        <v>11.25</v>
      </c>
      <c r="I633">
        <v>9.75</v>
      </c>
      <c r="K633">
        <v>9</v>
      </c>
    </row>
    <row r="634" spans="1:11" x14ac:dyDescent="0.35">
      <c r="A634" s="111">
        <v>28809</v>
      </c>
      <c r="B634">
        <v>11.5</v>
      </c>
      <c r="E634">
        <v>11.25</v>
      </c>
      <c r="I634">
        <v>9.75</v>
      </c>
      <c r="K634">
        <v>9</v>
      </c>
    </row>
    <row r="635" spans="1:11" x14ac:dyDescent="0.35">
      <c r="A635" s="111">
        <v>28816</v>
      </c>
      <c r="B635">
        <v>11.5</v>
      </c>
      <c r="E635">
        <v>11.25</v>
      </c>
      <c r="I635">
        <v>9.75</v>
      </c>
      <c r="K635">
        <v>9</v>
      </c>
    </row>
    <row r="636" spans="1:11" x14ac:dyDescent="0.35">
      <c r="A636" s="111">
        <v>28823</v>
      </c>
      <c r="B636">
        <v>11.5</v>
      </c>
      <c r="E636">
        <v>11.25</v>
      </c>
      <c r="I636">
        <v>9.75</v>
      </c>
      <c r="K636">
        <v>9</v>
      </c>
    </row>
    <row r="637" spans="1:11" x14ac:dyDescent="0.35">
      <c r="A637" s="111">
        <v>28830</v>
      </c>
      <c r="B637">
        <v>11.5</v>
      </c>
      <c r="E637">
        <v>11.25</v>
      </c>
      <c r="I637">
        <v>9.75</v>
      </c>
      <c r="K637">
        <v>9</v>
      </c>
    </row>
    <row r="638" spans="1:11" x14ac:dyDescent="0.35">
      <c r="A638" s="111">
        <v>28837</v>
      </c>
      <c r="B638">
        <v>11.5</v>
      </c>
      <c r="E638">
        <v>11.25</v>
      </c>
      <c r="I638">
        <v>9.75</v>
      </c>
      <c r="K638">
        <v>9</v>
      </c>
    </row>
    <row r="639" spans="1:11" x14ac:dyDescent="0.35">
      <c r="A639" s="111">
        <v>28844</v>
      </c>
      <c r="B639">
        <v>11.5</v>
      </c>
      <c r="E639">
        <v>11.25</v>
      </c>
      <c r="I639">
        <v>9.75</v>
      </c>
      <c r="K639">
        <v>9</v>
      </c>
    </row>
    <row r="640" spans="1:11" x14ac:dyDescent="0.35">
      <c r="A640" s="111">
        <v>28851</v>
      </c>
      <c r="B640">
        <v>11.5</v>
      </c>
      <c r="E640">
        <v>11.25</v>
      </c>
      <c r="I640">
        <v>9.75</v>
      </c>
      <c r="K640">
        <v>9</v>
      </c>
    </row>
    <row r="641" spans="1:11" x14ac:dyDescent="0.35">
      <c r="A641" s="111">
        <v>28858</v>
      </c>
      <c r="B641">
        <v>11.5</v>
      </c>
      <c r="E641">
        <v>11.25</v>
      </c>
      <c r="I641">
        <v>9.75</v>
      </c>
      <c r="K641">
        <v>9.5</v>
      </c>
    </row>
    <row r="642" spans="1:11" x14ac:dyDescent="0.35">
      <c r="A642" s="111">
        <v>28865</v>
      </c>
      <c r="B642">
        <v>12</v>
      </c>
      <c r="E642">
        <v>11.25</v>
      </c>
      <c r="I642">
        <v>9.75</v>
      </c>
      <c r="K642">
        <v>9.5</v>
      </c>
    </row>
    <row r="643" spans="1:11" x14ac:dyDescent="0.35">
      <c r="A643" s="111">
        <v>28872</v>
      </c>
      <c r="B643">
        <v>12</v>
      </c>
      <c r="E643">
        <v>11.25</v>
      </c>
      <c r="I643">
        <v>9.75</v>
      </c>
      <c r="K643">
        <v>9.5</v>
      </c>
    </row>
    <row r="644" spans="1:11" x14ac:dyDescent="0.35">
      <c r="A644" s="111">
        <v>28879</v>
      </c>
      <c r="B644">
        <v>12</v>
      </c>
      <c r="E644">
        <v>11.25</v>
      </c>
      <c r="I644">
        <v>9.75</v>
      </c>
      <c r="K644">
        <v>9.5</v>
      </c>
    </row>
    <row r="645" spans="1:11" x14ac:dyDescent="0.35">
      <c r="A645" s="111">
        <v>28886</v>
      </c>
      <c r="B645">
        <v>12</v>
      </c>
      <c r="E645">
        <v>11.25</v>
      </c>
      <c r="I645">
        <v>9.75</v>
      </c>
      <c r="K645">
        <v>9.5</v>
      </c>
    </row>
    <row r="646" spans="1:11" x14ac:dyDescent="0.35">
      <c r="A646" s="111">
        <v>28893</v>
      </c>
      <c r="B646">
        <v>12</v>
      </c>
      <c r="E646">
        <v>11.25</v>
      </c>
      <c r="I646">
        <v>9.75</v>
      </c>
      <c r="K646">
        <v>9.5</v>
      </c>
    </row>
    <row r="647" spans="1:11" x14ac:dyDescent="0.35">
      <c r="A647" s="111">
        <v>28900</v>
      </c>
      <c r="B647">
        <v>12</v>
      </c>
      <c r="E647">
        <v>11.25</v>
      </c>
      <c r="I647">
        <v>9.75</v>
      </c>
      <c r="K647">
        <v>9.5</v>
      </c>
    </row>
    <row r="648" spans="1:11" x14ac:dyDescent="0.35">
      <c r="A648" s="111">
        <v>28907</v>
      </c>
      <c r="B648">
        <v>12</v>
      </c>
      <c r="E648">
        <v>11.25</v>
      </c>
      <c r="I648">
        <v>9.75</v>
      </c>
      <c r="K648">
        <v>9.5</v>
      </c>
    </row>
    <row r="649" spans="1:11" x14ac:dyDescent="0.35">
      <c r="A649" s="111">
        <v>28914</v>
      </c>
      <c r="B649">
        <v>12</v>
      </c>
      <c r="E649">
        <v>11.25</v>
      </c>
      <c r="I649">
        <v>9.75</v>
      </c>
      <c r="K649">
        <v>9.5</v>
      </c>
    </row>
    <row r="650" spans="1:11" x14ac:dyDescent="0.35">
      <c r="A650" s="111">
        <v>28921</v>
      </c>
      <c r="B650">
        <v>12</v>
      </c>
      <c r="E650">
        <v>11.25</v>
      </c>
      <c r="I650">
        <v>9.75</v>
      </c>
      <c r="K650">
        <v>9.5</v>
      </c>
    </row>
    <row r="651" spans="1:11" x14ac:dyDescent="0.35">
      <c r="A651" s="111">
        <v>28928</v>
      </c>
      <c r="B651">
        <v>12</v>
      </c>
      <c r="E651">
        <v>11.25</v>
      </c>
      <c r="I651">
        <v>9.75</v>
      </c>
      <c r="K651">
        <v>9.5</v>
      </c>
    </row>
    <row r="652" spans="1:11" x14ac:dyDescent="0.35">
      <c r="A652" s="111">
        <v>28935</v>
      </c>
      <c r="B652">
        <v>12</v>
      </c>
      <c r="E652">
        <v>11</v>
      </c>
      <c r="I652">
        <v>9.75</v>
      </c>
      <c r="K652">
        <v>9.5</v>
      </c>
    </row>
    <row r="653" spans="1:11" x14ac:dyDescent="0.35">
      <c r="A653" s="111">
        <v>28942</v>
      </c>
      <c r="B653">
        <v>12</v>
      </c>
      <c r="E653">
        <v>11</v>
      </c>
      <c r="I653">
        <v>9.75</v>
      </c>
      <c r="K653">
        <v>9.5</v>
      </c>
    </row>
    <row r="654" spans="1:11" x14ac:dyDescent="0.35">
      <c r="A654" s="111">
        <v>28949</v>
      </c>
      <c r="B654">
        <v>12</v>
      </c>
      <c r="E654">
        <v>11</v>
      </c>
      <c r="I654">
        <v>9.75</v>
      </c>
      <c r="K654">
        <v>9.5</v>
      </c>
    </row>
    <row r="655" spans="1:11" x14ac:dyDescent="0.35">
      <c r="A655" s="111">
        <v>28956</v>
      </c>
      <c r="B655">
        <v>12</v>
      </c>
      <c r="E655">
        <v>11</v>
      </c>
      <c r="I655">
        <v>9.5</v>
      </c>
      <c r="K655">
        <v>9.5</v>
      </c>
    </row>
    <row r="656" spans="1:11" x14ac:dyDescent="0.35">
      <c r="A656" s="111">
        <v>28963</v>
      </c>
      <c r="B656">
        <v>12</v>
      </c>
      <c r="E656">
        <v>11</v>
      </c>
      <c r="I656">
        <v>9.5</v>
      </c>
      <c r="K656">
        <v>9.5</v>
      </c>
    </row>
    <row r="657" spans="1:11" x14ac:dyDescent="0.35">
      <c r="A657" s="111">
        <v>28970</v>
      </c>
      <c r="B657">
        <v>12</v>
      </c>
      <c r="E657">
        <v>11</v>
      </c>
      <c r="I657">
        <v>9.5</v>
      </c>
      <c r="K657">
        <v>9.5</v>
      </c>
    </row>
    <row r="658" spans="1:11" x14ac:dyDescent="0.35">
      <c r="A658" s="111">
        <v>28977</v>
      </c>
      <c r="B658">
        <v>12</v>
      </c>
      <c r="E658">
        <v>11</v>
      </c>
      <c r="I658">
        <v>9.5</v>
      </c>
      <c r="K658">
        <v>9.5</v>
      </c>
    </row>
    <row r="659" spans="1:11" x14ac:dyDescent="0.35">
      <c r="A659" s="111">
        <v>28984</v>
      </c>
      <c r="B659">
        <v>12</v>
      </c>
      <c r="E659">
        <v>11</v>
      </c>
      <c r="I659">
        <v>9.5</v>
      </c>
      <c r="K659">
        <v>9.5</v>
      </c>
    </row>
    <row r="660" spans="1:11" x14ac:dyDescent="0.35">
      <c r="A660" s="111">
        <v>28991</v>
      </c>
      <c r="B660">
        <v>12</v>
      </c>
      <c r="E660">
        <v>11</v>
      </c>
      <c r="I660">
        <v>9.5</v>
      </c>
      <c r="K660">
        <v>9.5</v>
      </c>
    </row>
    <row r="661" spans="1:11" x14ac:dyDescent="0.35">
      <c r="A661" s="111">
        <v>28998</v>
      </c>
      <c r="B661">
        <v>12</v>
      </c>
      <c r="E661">
        <v>11</v>
      </c>
      <c r="I661">
        <v>9.5</v>
      </c>
      <c r="K661">
        <v>9.5</v>
      </c>
    </row>
    <row r="662" spans="1:11" x14ac:dyDescent="0.35">
      <c r="A662" s="111">
        <v>29005</v>
      </c>
      <c r="B662">
        <v>12</v>
      </c>
      <c r="E662">
        <v>11.25</v>
      </c>
      <c r="I662">
        <v>9.5</v>
      </c>
      <c r="K662">
        <v>9.5</v>
      </c>
    </row>
    <row r="663" spans="1:11" x14ac:dyDescent="0.35">
      <c r="A663" s="111">
        <v>29012</v>
      </c>
      <c r="B663">
        <v>12</v>
      </c>
      <c r="E663">
        <v>11.25</v>
      </c>
      <c r="I663">
        <v>9.5</v>
      </c>
      <c r="K663">
        <v>9.5</v>
      </c>
    </row>
    <row r="664" spans="1:11" x14ac:dyDescent="0.35">
      <c r="A664" s="111">
        <v>29019</v>
      </c>
      <c r="B664">
        <v>12</v>
      </c>
      <c r="E664">
        <v>11.25</v>
      </c>
      <c r="I664">
        <v>9.5</v>
      </c>
      <c r="K664">
        <v>9.5</v>
      </c>
    </row>
    <row r="665" spans="1:11" x14ac:dyDescent="0.35">
      <c r="A665" s="111">
        <v>29026</v>
      </c>
      <c r="B665">
        <v>12</v>
      </c>
      <c r="E665">
        <v>11.25</v>
      </c>
      <c r="I665">
        <v>9.5</v>
      </c>
      <c r="K665">
        <v>9.5</v>
      </c>
    </row>
    <row r="666" spans="1:11" x14ac:dyDescent="0.35">
      <c r="A666" s="111">
        <v>29033</v>
      </c>
      <c r="B666">
        <v>12</v>
      </c>
      <c r="E666">
        <v>11.25</v>
      </c>
      <c r="I666">
        <v>9.5</v>
      </c>
      <c r="K666">
        <v>9.5</v>
      </c>
    </row>
    <row r="667" spans="1:11" x14ac:dyDescent="0.35">
      <c r="A667" s="111">
        <v>29040</v>
      </c>
      <c r="B667">
        <v>12</v>
      </c>
      <c r="E667">
        <v>11.25</v>
      </c>
      <c r="I667">
        <v>9.5</v>
      </c>
      <c r="K667">
        <v>9.5</v>
      </c>
    </row>
    <row r="668" spans="1:11" x14ac:dyDescent="0.35">
      <c r="A668" s="111">
        <v>29047</v>
      </c>
      <c r="B668">
        <v>12</v>
      </c>
      <c r="E668">
        <v>11.25</v>
      </c>
      <c r="I668">
        <v>9.5</v>
      </c>
      <c r="K668">
        <v>9.5</v>
      </c>
    </row>
    <row r="669" spans="1:11" x14ac:dyDescent="0.35">
      <c r="A669" s="111">
        <v>29054</v>
      </c>
      <c r="B669">
        <v>12</v>
      </c>
      <c r="E669">
        <v>11.25</v>
      </c>
      <c r="I669">
        <v>9.5</v>
      </c>
      <c r="K669">
        <v>9.5</v>
      </c>
    </row>
    <row r="670" spans="1:11" x14ac:dyDescent="0.35">
      <c r="A670" s="111">
        <v>29061</v>
      </c>
      <c r="B670">
        <v>12.5</v>
      </c>
      <c r="E670">
        <v>11.75</v>
      </c>
      <c r="I670">
        <v>9.75</v>
      </c>
      <c r="K670">
        <v>9.5</v>
      </c>
    </row>
    <row r="671" spans="1:11" x14ac:dyDescent="0.35">
      <c r="A671" s="111">
        <v>29068</v>
      </c>
      <c r="B671">
        <v>12.5</v>
      </c>
      <c r="E671">
        <v>11.75</v>
      </c>
      <c r="I671">
        <v>9.75</v>
      </c>
      <c r="K671">
        <v>10</v>
      </c>
    </row>
    <row r="672" spans="1:11" x14ac:dyDescent="0.35">
      <c r="A672" s="111">
        <v>29075</v>
      </c>
      <c r="B672">
        <v>12.5</v>
      </c>
      <c r="E672">
        <v>11.75</v>
      </c>
      <c r="I672">
        <v>9.75</v>
      </c>
      <c r="K672">
        <v>10</v>
      </c>
    </row>
    <row r="673" spans="1:11" x14ac:dyDescent="0.35">
      <c r="A673" s="111">
        <v>29082</v>
      </c>
      <c r="B673">
        <v>12.5</v>
      </c>
      <c r="E673">
        <v>11.75</v>
      </c>
      <c r="I673">
        <v>9.75</v>
      </c>
      <c r="K673">
        <v>10</v>
      </c>
    </row>
    <row r="674" spans="1:11" x14ac:dyDescent="0.35">
      <c r="A674" s="111">
        <v>29089</v>
      </c>
      <c r="B674">
        <v>12.5</v>
      </c>
      <c r="E674">
        <v>12</v>
      </c>
      <c r="I674">
        <v>9.75</v>
      </c>
      <c r="K674">
        <v>10</v>
      </c>
    </row>
    <row r="675" spans="1:11" x14ac:dyDescent="0.35">
      <c r="A675" s="111">
        <v>29096</v>
      </c>
      <c r="B675">
        <v>12.5</v>
      </c>
      <c r="E675">
        <v>12</v>
      </c>
      <c r="I675">
        <v>9.75</v>
      </c>
      <c r="K675">
        <v>10</v>
      </c>
    </row>
    <row r="676" spans="1:11" x14ac:dyDescent="0.35">
      <c r="A676" s="111">
        <v>29103</v>
      </c>
      <c r="B676">
        <v>12.5</v>
      </c>
      <c r="E676">
        <v>12</v>
      </c>
      <c r="I676">
        <v>9.75</v>
      </c>
      <c r="K676">
        <v>10.25</v>
      </c>
    </row>
    <row r="677" spans="1:11" x14ac:dyDescent="0.35">
      <c r="A677" s="111">
        <v>29110</v>
      </c>
      <c r="B677">
        <v>13</v>
      </c>
      <c r="E677">
        <v>12.75</v>
      </c>
      <c r="I677">
        <v>10</v>
      </c>
      <c r="K677">
        <v>10.25</v>
      </c>
    </row>
    <row r="678" spans="1:11" x14ac:dyDescent="0.35">
      <c r="A678" s="111">
        <v>29117</v>
      </c>
      <c r="B678">
        <v>13</v>
      </c>
      <c r="E678">
        <v>12.75</v>
      </c>
      <c r="I678">
        <v>10</v>
      </c>
      <c r="K678">
        <v>10.25</v>
      </c>
    </row>
    <row r="679" spans="1:11" x14ac:dyDescent="0.35">
      <c r="A679" s="111">
        <v>29124</v>
      </c>
      <c r="B679">
        <v>13</v>
      </c>
      <c r="E679">
        <v>12.75</v>
      </c>
      <c r="I679">
        <v>10</v>
      </c>
      <c r="K679">
        <v>10.25</v>
      </c>
    </row>
    <row r="680" spans="1:11" x14ac:dyDescent="0.35">
      <c r="A680" s="111">
        <v>29131</v>
      </c>
      <c r="B680">
        <v>13</v>
      </c>
      <c r="E680">
        <v>12.75</v>
      </c>
      <c r="I680">
        <v>10</v>
      </c>
      <c r="K680">
        <v>10.75</v>
      </c>
    </row>
    <row r="681" spans="1:11" x14ac:dyDescent="0.35">
      <c r="A681" s="111">
        <v>29138</v>
      </c>
      <c r="B681">
        <v>13.75</v>
      </c>
      <c r="E681">
        <v>13.75</v>
      </c>
      <c r="I681">
        <v>10.5</v>
      </c>
      <c r="K681">
        <v>10.75</v>
      </c>
    </row>
    <row r="682" spans="1:11" x14ac:dyDescent="0.35">
      <c r="A682" s="111">
        <v>29145</v>
      </c>
      <c r="B682">
        <v>13.75</v>
      </c>
      <c r="E682">
        <v>13.75</v>
      </c>
      <c r="I682">
        <v>10.5</v>
      </c>
      <c r="K682">
        <v>10.75</v>
      </c>
    </row>
    <row r="683" spans="1:11" x14ac:dyDescent="0.35">
      <c r="A683" s="111">
        <v>29152</v>
      </c>
      <c r="B683">
        <v>13.75</v>
      </c>
      <c r="E683">
        <v>13.75</v>
      </c>
      <c r="I683">
        <v>10.5</v>
      </c>
      <c r="K683">
        <v>10.75</v>
      </c>
    </row>
    <row r="684" spans="1:11" x14ac:dyDescent="0.35">
      <c r="A684" s="111">
        <v>29159</v>
      </c>
      <c r="B684">
        <v>14.75</v>
      </c>
      <c r="E684">
        <v>14.75</v>
      </c>
      <c r="I684">
        <v>11</v>
      </c>
      <c r="K684">
        <v>10.75</v>
      </c>
    </row>
    <row r="685" spans="1:11" x14ac:dyDescent="0.35">
      <c r="A685" s="111">
        <v>29166</v>
      </c>
      <c r="B685">
        <v>15</v>
      </c>
      <c r="E685">
        <v>14.75</v>
      </c>
      <c r="I685">
        <v>11</v>
      </c>
      <c r="K685">
        <v>12</v>
      </c>
    </row>
    <row r="686" spans="1:11" x14ac:dyDescent="0.35">
      <c r="A686" s="111">
        <v>29173</v>
      </c>
      <c r="B686">
        <v>15</v>
      </c>
      <c r="E686">
        <v>14.75</v>
      </c>
      <c r="I686">
        <v>11</v>
      </c>
      <c r="K686">
        <v>12</v>
      </c>
    </row>
    <row r="687" spans="1:11" x14ac:dyDescent="0.35">
      <c r="A687" s="111">
        <v>29180</v>
      </c>
      <c r="B687">
        <v>15</v>
      </c>
      <c r="E687">
        <v>14.75</v>
      </c>
      <c r="I687">
        <v>11</v>
      </c>
      <c r="K687">
        <v>12</v>
      </c>
    </row>
    <row r="688" spans="1:11" x14ac:dyDescent="0.35">
      <c r="A688" s="111">
        <v>29187</v>
      </c>
      <c r="B688">
        <v>15</v>
      </c>
      <c r="E688">
        <v>14.75</v>
      </c>
      <c r="I688">
        <v>11</v>
      </c>
      <c r="K688">
        <v>12</v>
      </c>
    </row>
    <row r="689" spans="1:11" x14ac:dyDescent="0.35">
      <c r="A689" s="111">
        <v>29194</v>
      </c>
      <c r="B689">
        <v>15</v>
      </c>
      <c r="E689">
        <v>13.75</v>
      </c>
      <c r="I689">
        <v>11</v>
      </c>
      <c r="K689">
        <v>12</v>
      </c>
    </row>
    <row r="690" spans="1:11" x14ac:dyDescent="0.35">
      <c r="A690" s="111">
        <v>29201</v>
      </c>
      <c r="B690">
        <v>15</v>
      </c>
      <c r="E690">
        <v>13.75</v>
      </c>
      <c r="I690">
        <v>11</v>
      </c>
      <c r="K690">
        <v>12</v>
      </c>
    </row>
    <row r="691" spans="1:11" x14ac:dyDescent="0.35">
      <c r="A691" s="111">
        <v>29208</v>
      </c>
      <c r="B691">
        <v>15</v>
      </c>
      <c r="E691">
        <v>13.25</v>
      </c>
      <c r="I691">
        <v>11</v>
      </c>
      <c r="K691">
        <v>12</v>
      </c>
    </row>
    <row r="692" spans="1:11" x14ac:dyDescent="0.35">
      <c r="A692" s="111">
        <v>29215</v>
      </c>
      <c r="B692">
        <v>15</v>
      </c>
      <c r="E692">
        <v>13.25</v>
      </c>
      <c r="I692">
        <v>11</v>
      </c>
      <c r="K692">
        <v>12</v>
      </c>
    </row>
    <row r="693" spans="1:11" x14ac:dyDescent="0.35">
      <c r="A693" s="111">
        <v>29222</v>
      </c>
      <c r="B693">
        <v>15</v>
      </c>
      <c r="C693">
        <v>13.25</v>
      </c>
      <c r="D693">
        <v>13.25</v>
      </c>
      <c r="E693">
        <v>13.25</v>
      </c>
      <c r="I693">
        <v>11</v>
      </c>
      <c r="K693">
        <v>12</v>
      </c>
    </row>
    <row r="694" spans="1:11" x14ac:dyDescent="0.35">
      <c r="A694" s="111">
        <v>29229</v>
      </c>
      <c r="B694">
        <v>15</v>
      </c>
      <c r="C694">
        <v>13.25</v>
      </c>
      <c r="D694">
        <v>13.25</v>
      </c>
      <c r="E694">
        <v>13.25</v>
      </c>
      <c r="I694">
        <v>11</v>
      </c>
      <c r="K694">
        <v>12</v>
      </c>
    </row>
    <row r="695" spans="1:11" x14ac:dyDescent="0.35">
      <c r="A695" s="111">
        <v>29236</v>
      </c>
      <c r="B695">
        <v>15</v>
      </c>
      <c r="C695">
        <v>13.25</v>
      </c>
      <c r="D695">
        <v>13.25</v>
      </c>
      <c r="E695">
        <v>13.25</v>
      </c>
      <c r="I695">
        <v>11</v>
      </c>
      <c r="K695">
        <v>12</v>
      </c>
    </row>
    <row r="696" spans="1:11" x14ac:dyDescent="0.35">
      <c r="A696" s="111">
        <v>29243</v>
      </c>
      <c r="B696">
        <v>15</v>
      </c>
      <c r="C696">
        <v>13.25</v>
      </c>
      <c r="D696">
        <v>13.25</v>
      </c>
      <c r="E696">
        <v>13.25</v>
      </c>
      <c r="I696">
        <v>11</v>
      </c>
      <c r="K696">
        <v>12</v>
      </c>
    </row>
    <row r="697" spans="1:11" x14ac:dyDescent="0.35">
      <c r="A697" s="111">
        <v>29250</v>
      </c>
      <c r="B697">
        <v>15</v>
      </c>
      <c r="C697">
        <v>13.25</v>
      </c>
      <c r="D697">
        <v>13.25</v>
      </c>
      <c r="E697">
        <v>13.25</v>
      </c>
      <c r="I697">
        <v>11</v>
      </c>
      <c r="K697">
        <v>12</v>
      </c>
    </row>
    <row r="698" spans="1:11" x14ac:dyDescent="0.35">
      <c r="A698" s="111">
        <v>29257</v>
      </c>
      <c r="B698">
        <v>15</v>
      </c>
      <c r="C698">
        <v>13.25</v>
      </c>
      <c r="D698">
        <v>13.25</v>
      </c>
      <c r="E698">
        <v>13.25</v>
      </c>
      <c r="I698">
        <v>11</v>
      </c>
      <c r="K698">
        <v>12</v>
      </c>
    </row>
    <row r="699" spans="1:11" x14ac:dyDescent="0.35">
      <c r="A699" s="111">
        <v>29264</v>
      </c>
      <c r="B699">
        <v>15</v>
      </c>
      <c r="C699">
        <v>13.25</v>
      </c>
      <c r="D699">
        <v>13.25</v>
      </c>
      <c r="E699">
        <v>13.25</v>
      </c>
      <c r="I699">
        <v>11</v>
      </c>
      <c r="K699">
        <v>12</v>
      </c>
    </row>
    <row r="700" spans="1:11" x14ac:dyDescent="0.35">
      <c r="A700" s="111">
        <v>29271</v>
      </c>
      <c r="B700">
        <v>15</v>
      </c>
      <c r="C700">
        <v>13.75</v>
      </c>
      <c r="D700">
        <v>13.75</v>
      </c>
      <c r="E700">
        <v>13.75</v>
      </c>
      <c r="I700">
        <v>11</v>
      </c>
      <c r="K700">
        <v>12</v>
      </c>
    </row>
    <row r="701" spans="1:11" x14ac:dyDescent="0.35">
      <c r="A701" s="111">
        <v>29278</v>
      </c>
      <c r="B701">
        <v>15</v>
      </c>
      <c r="C701">
        <v>14.5</v>
      </c>
      <c r="D701">
        <v>14.5</v>
      </c>
      <c r="E701">
        <v>14.5</v>
      </c>
      <c r="I701">
        <v>11</v>
      </c>
      <c r="K701">
        <v>12</v>
      </c>
    </row>
    <row r="702" spans="1:11" x14ac:dyDescent="0.35">
      <c r="A702" s="111">
        <v>29285</v>
      </c>
      <c r="B702">
        <v>15</v>
      </c>
      <c r="C702">
        <v>14.5</v>
      </c>
      <c r="D702">
        <v>14.5</v>
      </c>
      <c r="E702">
        <v>14.5</v>
      </c>
      <c r="I702">
        <v>11</v>
      </c>
      <c r="K702">
        <v>12</v>
      </c>
    </row>
    <row r="703" spans="1:11" x14ac:dyDescent="0.35">
      <c r="A703" s="111">
        <v>29292</v>
      </c>
      <c r="B703">
        <v>15</v>
      </c>
      <c r="C703">
        <v>14.5</v>
      </c>
      <c r="D703">
        <v>14.5</v>
      </c>
      <c r="E703">
        <v>14.5</v>
      </c>
      <c r="I703">
        <v>11</v>
      </c>
      <c r="K703">
        <v>12</v>
      </c>
    </row>
    <row r="704" spans="1:11" x14ac:dyDescent="0.35">
      <c r="A704" s="111">
        <v>29299</v>
      </c>
      <c r="B704">
        <v>15.75</v>
      </c>
      <c r="C704">
        <v>15</v>
      </c>
      <c r="D704">
        <v>15</v>
      </c>
      <c r="E704">
        <v>15.25</v>
      </c>
      <c r="I704">
        <v>12</v>
      </c>
      <c r="K704">
        <v>12</v>
      </c>
    </row>
    <row r="705" spans="1:11" x14ac:dyDescent="0.35">
      <c r="A705" s="111">
        <v>29306</v>
      </c>
      <c r="B705">
        <v>15.75</v>
      </c>
      <c r="C705">
        <v>15.5</v>
      </c>
      <c r="D705">
        <v>15.5</v>
      </c>
      <c r="E705">
        <v>15.75</v>
      </c>
      <c r="I705">
        <v>12</v>
      </c>
      <c r="K705">
        <v>12</v>
      </c>
    </row>
    <row r="706" spans="1:11" x14ac:dyDescent="0.35">
      <c r="A706" s="111">
        <v>29313</v>
      </c>
      <c r="B706">
        <v>16.5</v>
      </c>
      <c r="C706">
        <v>16.25</v>
      </c>
      <c r="D706">
        <v>16.5</v>
      </c>
      <c r="E706">
        <v>16.75</v>
      </c>
      <c r="I706">
        <v>13</v>
      </c>
      <c r="K706">
        <v>13.25</v>
      </c>
    </row>
    <row r="707" spans="1:11" x14ac:dyDescent="0.35">
      <c r="A707" s="111">
        <v>29320</v>
      </c>
      <c r="B707">
        <v>17.5</v>
      </c>
      <c r="C707">
        <v>16.5</v>
      </c>
      <c r="D707">
        <v>16.75</v>
      </c>
      <c r="E707">
        <v>17.25</v>
      </c>
      <c r="I707">
        <v>13</v>
      </c>
      <c r="K707">
        <v>13.25</v>
      </c>
    </row>
    <row r="708" spans="1:11" x14ac:dyDescent="0.35">
      <c r="A708" s="111">
        <v>29327</v>
      </c>
      <c r="B708">
        <v>17.5</v>
      </c>
      <c r="C708">
        <v>16.75</v>
      </c>
      <c r="D708">
        <v>16.75</v>
      </c>
      <c r="E708">
        <v>17.5</v>
      </c>
      <c r="I708">
        <v>13</v>
      </c>
      <c r="K708">
        <v>13.25</v>
      </c>
    </row>
    <row r="709" spans="1:11" x14ac:dyDescent="0.35">
      <c r="A709" s="111">
        <v>29334</v>
      </c>
      <c r="B709">
        <v>17.25</v>
      </c>
      <c r="C709">
        <v>16.25</v>
      </c>
      <c r="D709">
        <v>16.25</v>
      </c>
      <c r="E709">
        <v>17</v>
      </c>
      <c r="I709">
        <v>12.5</v>
      </c>
      <c r="K709">
        <v>13.25</v>
      </c>
    </row>
    <row r="710" spans="1:11" x14ac:dyDescent="0.35">
      <c r="A710" s="111">
        <v>29341</v>
      </c>
      <c r="B710">
        <v>16.75</v>
      </c>
      <c r="C710">
        <v>16</v>
      </c>
      <c r="D710">
        <v>16</v>
      </c>
      <c r="E710">
        <v>16.75</v>
      </c>
      <c r="I710">
        <v>12.25</v>
      </c>
      <c r="K710">
        <v>13.25</v>
      </c>
    </row>
    <row r="711" spans="1:11" x14ac:dyDescent="0.35">
      <c r="A711" s="111">
        <v>29348</v>
      </c>
      <c r="B711">
        <v>16.5</v>
      </c>
      <c r="C711">
        <v>15</v>
      </c>
      <c r="D711">
        <v>15</v>
      </c>
      <c r="E711">
        <v>15.25</v>
      </c>
      <c r="I711">
        <v>12</v>
      </c>
      <c r="K711">
        <v>12.5</v>
      </c>
    </row>
    <row r="712" spans="1:11" x14ac:dyDescent="0.35">
      <c r="A712" s="111">
        <v>29355</v>
      </c>
      <c r="B712">
        <v>15.75</v>
      </c>
      <c r="C712">
        <v>14.5</v>
      </c>
      <c r="D712">
        <v>14.5</v>
      </c>
      <c r="E712">
        <v>15</v>
      </c>
      <c r="I712">
        <v>11.5</v>
      </c>
      <c r="K712">
        <v>12.5</v>
      </c>
    </row>
    <row r="713" spans="1:11" x14ac:dyDescent="0.35">
      <c r="A713" s="111">
        <v>29362</v>
      </c>
      <c r="B713">
        <v>14.75</v>
      </c>
      <c r="C713">
        <v>13.75</v>
      </c>
      <c r="D713">
        <v>13.75</v>
      </c>
      <c r="E713">
        <v>13.75</v>
      </c>
      <c r="I713">
        <v>10.5</v>
      </c>
      <c r="K713">
        <v>12.5</v>
      </c>
    </row>
    <row r="714" spans="1:11" x14ac:dyDescent="0.35">
      <c r="A714" s="111">
        <v>29369</v>
      </c>
      <c r="B714">
        <v>13.75</v>
      </c>
      <c r="C714">
        <v>13</v>
      </c>
      <c r="D714">
        <v>13</v>
      </c>
      <c r="E714">
        <v>13</v>
      </c>
      <c r="I714">
        <v>10</v>
      </c>
      <c r="K714">
        <v>12.5</v>
      </c>
    </row>
    <row r="715" spans="1:11" x14ac:dyDescent="0.35">
      <c r="A715" s="111">
        <v>29376</v>
      </c>
      <c r="B715">
        <v>13.75</v>
      </c>
      <c r="C715">
        <v>13</v>
      </c>
      <c r="D715">
        <v>13</v>
      </c>
      <c r="E715">
        <v>13</v>
      </c>
      <c r="I715">
        <v>10</v>
      </c>
      <c r="K715">
        <v>10</v>
      </c>
    </row>
    <row r="716" spans="1:11" x14ac:dyDescent="0.35">
      <c r="A716" s="111">
        <v>29383</v>
      </c>
      <c r="B716">
        <v>13.75</v>
      </c>
      <c r="C716">
        <v>13</v>
      </c>
      <c r="D716">
        <v>13</v>
      </c>
      <c r="E716">
        <v>13</v>
      </c>
      <c r="I716">
        <v>10</v>
      </c>
      <c r="K716">
        <v>10</v>
      </c>
    </row>
    <row r="717" spans="1:11" x14ac:dyDescent="0.35">
      <c r="A717" s="111">
        <v>29390</v>
      </c>
      <c r="B717">
        <v>13.75</v>
      </c>
      <c r="C717">
        <v>13</v>
      </c>
      <c r="D717">
        <v>13</v>
      </c>
      <c r="E717">
        <v>13</v>
      </c>
      <c r="I717">
        <v>10</v>
      </c>
      <c r="K717">
        <v>10</v>
      </c>
    </row>
    <row r="718" spans="1:11" x14ac:dyDescent="0.35">
      <c r="A718" s="111">
        <v>29397</v>
      </c>
      <c r="B718">
        <v>13.25</v>
      </c>
      <c r="C718">
        <v>13</v>
      </c>
      <c r="D718">
        <v>13</v>
      </c>
      <c r="E718">
        <v>13</v>
      </c>
      <c r="I718">
        <v>10</v>
      </c>
      <c r="K718">
        <v>10</v>
      </c>
    </row>
    <row r="719" spans="1:11" x14ac:dyDescent="0.35">
      <c r="A719" s="111">
        <v>29404</v>
      </c>
      <c r="B719">
        <v>13.25</v>
      </c>
      <c r="C719">
        <v>13</v>
      </c>
      <c r="D719">
        <v>13</v>
      </c>
      <c r="E719">
        <v>13</v>
      </c>
      <c r="I719">
        <v>10</v>
      </c>
      <c r="K719">
        <v>10</v>
      </c>
    </row>
    <row r="720" spans="1:11" x14ac:dyDescent="0.35">
      <c r="A720" s="111">
        <v>29411</v>
      </c>
      <c r="B720">
        <v>13.25</v>
      </c>
      <c r="C720">
        <v>13</v>
      </c>
      <c r="D720">
        <v>13</v>
      </c>
      <c r="E720">
        <v>13</v>
      </c>
      <c r="I720">
        <v>10</v>
      </c>
      <c r="K720">
        <v>10</v>
      </c>
    </row>
    <row r="721" spans="1:11" x14ac:dyDescent="0.35">
      <c r="A721" s="111">
        <v>29418</v>
      </c>
      <c r="B721">
        <v>13</v>
      </c>
      <c r="C721">
        <v>13</v>
      </c>
      <c r="D721">
        <v>13</v>
      </c>
      <c r="E721">
        <v>13</v>
      </c>
      <c r="I721">
        <v>10.5</v>
      </c>
      <c r="K721">
        <v>10</v>
      </c>
    </row>
    <row r="722" spans="1:11" x14ac:dyDescent="0.35">
      <c r="A722" s="111">
        <v>29425</v>
      </c>
      <c r="B722">
        <v>12.75</v>
      </c>
      <c r="C722">
        <v>13</v>
      </c>
      <c r="D722">
        <v>13</v>
      </c>
      <c r="E722">
        <v>13</v>
      </c>
      <c r="I722">
        <v>10.5</v>
      </c>
      <c r="K722">
        <v>10</v>
      </c>
    </row>
    <row r="723" spans="1:11" x14ac:dyDescent="0.35">
      <c r="A723" s="111">
        <v>29432</v>
      </c>
      <c r="B723">
        <v>12.25</v>
      </c>
      <c r="C723">
        <v>12.75</v>
      </c>
      <c r="D723">
        <v>13.25</v>
      </c>
      <c r="E723">
        <v>13.5</v>
      </c>
      <c r="I723">
        <v>10.5</v>
      </c>
      <c r="K723">
        <v>10</v>
      </c>
    </row>
    <row r="724" spans="1:11" x14ac:dyDescent="0.35">
      <c r="A724" s="111">
        <v>29439</v>
      </c>
      <c r="B724">
        <v>12.25</v>
      </c>
      <c r="C724">
        <v>12.75</v>
      </c>
      <c r="D724">
        <v>13.25</v>
      </c>
      <c r="E724">
        <v>13.5</v>
      </c>
      <c r="I724">
        <v>10.75</v>
      </c>
      <c r="K724">
        <v>9.25</v>
      </c>
    </row>
    <row r="725" spans="1:11" x14ac:dyDescent="0.35">
      <c r="A725" s="111">
        <v>29446</v>
      </c>
      <c r="B725">
        <v>12.25</v>
      </c>
      <c r="C725">
        <v>12.75</v>
      </c>
      <c r="D725">
        <v>13.25</v>
      </c>
      <c r="E725">
        <v>13.5</v>
      </c>
      <c r="I725">
        <v>10.75</v>
      </c>
      <c r="K725">
        <v>9.25</v>
      </c>
    </row>
    <row r="726" spans="1:11" x14ac:dyDescent="0.35">
      <c r="A726" s="111">
        <v>29453</v>
      </c>
      <c r="B726">
        <v>12.25</v>
      </c>
      <c r="C726">
        <v>12.75</v>
      </c>
      <c r="D726">
        <v>13.25</v>
      </c>
      <c r="E726">
        <v>13.75</v>
      </c>
      <c r="I726">
        <v>11</v>
      </c>
      <c r="K726">
        <v>9.25</v>
      </c>
    </row>
    <row r="727" spans="1:11" x14ac:dyDescent="0.35">
      <c r="A727" s="111">
        <v>29460</v>
      </c>
      <c r="B727">
        <v>12.25</v>
      </c>
      <c r="C727">
        <v>13</v>
      </c>
      <c r="D727">
        <v>13.75</v>
      </c>
      <c r="E727">
        <v>14</v>
      </c>
      <c r="I727">
        <v>11</v>
      </c>
      <c r="K727">
        <v>9.25</v>
      </c>
    </row>
    <row r="728" spans="1:11" x14ac:dyDescent="0.35">
      <c r="A728" s="111">
        <v>29467</v>
      </c>
      <c r="B728">
        <v>12.25</v>
      </c>
      <c r="C728">
        <v>13.25</v>
      </c>
      <c r="D728">
        <v>14</v>
      </c>
      <c r="E728">
        <v>14.25</v>
      </c>
      <c r="I728">
        <v>11.25</v>
      </c>
      <c r="K728">
        <v>9.25</v>
      </c>
    </row>
    <row r="729" spans="1:11" x14ac:dyDescent="0.35">
      <c r="A729" s="111">
        <v>29474</v>
      </c>
      <c r="B729">
        <v>12.25</v>
      </c>
      <c r="C729">
        <v>13.25</v>
      </c>
      <c r="D729">
        <v>14</v>
      </c>
      <c r="E729">
        <v>14.25</v>
      </c>
      <c r="I729">
        <v>11.25</v>
      </c>
      <c r="K729">
        <v>9.25</v>
      </c>
    </row>
    <row r="730" spans="1:11" x14ac:dyDescent="0.35">
      <c r="A730" s="111">
        <v>29481</v>
      </c>
      <c r="B730">
        <v>12.25</v>
      </c>
      <c r="C730">
        <v>13.5</v>
      </c>
      <c r="D730">
        <v>14.25</v>
      </c>
      <c r="E730">
        <v>14.5</v>
      </c>
      <c r="I730">
        <v>11.25</v>
      </c>
      <c r="K730">
        <v>9.25</v>
      </c>
    </row>
    <row r="731" spans="1:11" x14ac:dyDescent="0.35">
      <c r="A731" s="111">
        <v>29488</v>
      </c>
      <c r="B731">
        <v>12.25</v>
      </c>
      <c r="C731">
        <v>13.75</v>
      </c>
      <c r="D731">
        <v>14.25</v>
      </c>
      <c r="E731">
        <v>14.5</v>
      </c>
      <c r="I731">
        <v>11.25</v>
      </c>
      <c r="K731">
        <v>9.25</v>
      </c>
    </row>
    <row r="732" spans="1:11" x14ac:dyDescent="0.35">
      <c r="A732" s="111">
        <v>29495</v>
      </c>
      <c r="B732">
        <v>12.25</v>
      </c>
      <c r="C732">
        <v>13.75</v>
      </c>
      <c r="D732">
        <v>14.25</v>
      </c>
      <c r="E732">
        <v>14.5</v>
      </c>
      <c r="I732">
        <v>11.25</v>
      </c>
      <c r="K732">
        <v>10</v>
      </c>
    </row>
    <row r="733" spans="1:11" x14ac:dyDescent="0.35">
      <c r="A733" s="111">
        <v>29502</v>
      </c>
      <c r="B733">
        <v>13</v>
      </c>
      <c r="C733">
        <v>13.75</v>
      </c>
      <c r="D733">
        <v>14.75</v>
      </c>
      <c r="E733">
        <v>15</v>
      </c>
      <c r="I733">
        <v>11.5</v>
      </c>
      <c r="K733">
        <v>10</v>
      </c>
    </row>
    <row r="734" spans="1:11" x14ac:dyDescent="0.35">
      <c r="A734" s="111">
        <v>29509</v>
      </c>
      <c r="B734">
        <v>12.75</v>
      </c>
      <c r="C734">
        <v>13.75</v>
      </c>
      <c r="D734">
        <v>14.75</v>
      </c>
      <c r="E734">
        <v>15</v>
      </c>
      <c r="I734">
        <v>11.5</v>
      </c>
      <c r="K734">
        <v>10</v>
      </c>
    </row>
    <row r="735" spans="1:11" x14ac:dyDescent="0.35">
      <c r="A735" s="111">
        <v>29516</v>
      </c>
      <c r="B735">
        <v>12.75</v>
      </c>
      <c r="C735">
        <v>13.75</v>
      </c>
      <c r="D735">
        <v>14.75</v>
      </c>
      <c r="E735">
        <v>15</v>
      </c>
      <c r="I735">
        <v>11.5</v>
      </c>
      <c r="K735">
        <v>10</v>
      </c>
    </row>
    <row r="736" spans="1:11" x14ac:dyDescent="0.35">
      <c r="A736" s="111">
        <v>29523</v>
      </c>
      <c r="B736">
        <v>12.75</v>
      </c>
      <c r="C736">
        <v>13.75</v>
      </c>
      <c r="D736">
        <v>14.75</v>
      </c>
      <c r="E736">
        <v>15</v>
      </c>
      <c r="I736">
        <v>11.5</v>
      </c>
      <c r="K736">
        <v>10</v>
      </c>
    </row>
    <row r="737" spans="1:11" x14ac:dyDescent="0.35">
      <c r="A737" s="111">
        <v>29530</v>
      </c>
      <c r="B737">
        <v>13.25</v>
      </c>
      <c r="C737">
        <v>13.75</v>
      </c>
      <c r="D737">
        <v>14.75</v>
      </c>
      <c r="E737">
        <v>15</v>
      </c>
      <c r="I737">
        <v>11.75</v>
      </c>
      <c r="K737">
        <v>10.5</v>
      </c>
    </row>
    <row r="738" spans="1:11" x14ac:dyDescent="0.35">
      <c r="A738" s="111">
        <v>29537</v>
      </c>
      <c r="B738">
        <v>13.75</v>
      </c>
      <c r="C738">
        <v>13.75</v>
      </c>
      <c r="D738">
        <v>14.75</v>
      </c>
      <c r="E738">
        <v>15</v>
      </c>
      <c r="I738">
        <v>12</v>
      </c>
      <c r="K738">
        <v>10.5</v>
      </c>
    </row>
    <row r="739" spans="1:11" x14ac:dyDescent="0.35">
      <c r="A739" s="111">
        <v>29544</v>
      </c>
      <c r="B739">
        <v>13.75</v>
      </c>
      <c r="C739">
        <v>13.75</v>
      </c>
      <c r="D739">
        <v>14.75</v>
      </c>
      <c r="E739">
        <v>15</v>
      </c>
      <c r="F739">
        <v>12.25</v>
      </c>
      <c r="H739">
        <v>13.25</v>
      </c>
      <c r="I739">
        <v>12</v>
      </c>
      <c r="K739">
        <v>10.5</v>
      </c>
    </row>
    <row r="740" spans="1:11" x14ac:dyDescent="0.35">
      <c r="A740" s="111">
        <v>29551</v>
      </c>
      <c r="B740">
        <v>13.75</v>
      </c>
      <c r="C740">
        <v>13.75</v>
      </c>
      <c r="D740">
        <v>14.75</v>
      </c>
      <c r="E740">
        <v>15</v>
      </c>
      <c r="F740">
        <v>12.25</v>
      </c>
      <c r="H740">
        <v>13</v>
      </c>
      <c r="I740">
        <v>12</v>
      </c>
      <c r="K740">
        <v>10.5</v>
      </c>
    </row>
    <row r="741" spans="1:11" x14ac:dyDescent="0.35">
      <c r="A741" s="111">
        <v>29558</v>
      </c>
      <c r="B741">
        <v>14.5</v>
      </c>
      <c r="C741">
        <v>14.5</v>
      </c>
      <c r="D741">
        <v>15</v>
      </c>
      <c r="E741">
        <v>15.25</v>
      </c>
      <c r="F741">
        <v>12.25</v>
      </c>
      <c r="H741">
        <v>13</v>
      </c>
      <c r="I741">
        <v>12</v>
      </c>
      <c r="K741">
        <v>11.5</v>
      </c>
    </row>
    <row r="742" spans="1:11" x14ac:dyDescent="0.35">
      <c r="A742" s="111">
        <v>29565</v>
      </c>
      <c r="B742">
        <v>15.5</v>
      </c>
      <c r="C742">
        <v>15</v>
      </c>
      <c r="D742">
        <v>15</v>
      </c>
      <c r="E742">
        <v>15.5</v>
      </c>
      <c r="F742">
        <v>12.75</v>
      </c>
      <c r="H742">
        <v>13.25</v>
      </c>
      <c r="I742">
        <v>12.25</v>
      </c>
      <c r="K742">
        <v>12.25</v>
      </c>
    </row>
    <row r="743" spans="1:11" x14ac:dyDescent="0.35">
      <c r="A743" s="111">
        <v>29572</v>
      </c>
      <c r="B743">
        <v>17</v>
      </c>
      <c r="C743">
        <v>15.5</v>
      </c>
      <c r="D743">
        <v>15</v>
      </c>
      <c r="E743">
        <v>15.5</v>
      </c>
      <c r="F743">
        <v>12.75</v>
      </c>
      <c r="H743">
        <v>13.25</v>
      </c>
      <c r="I743">
        <v>12.25</v>
      </c>
      <c r="K743">
        <v>13</v>
      </c>
    </row>
    <row r="744" spans="1:11" x14ac:dyDescent="0.35">
      <c r="A744" s="111">
        <v>29579</v>
      </c>
      <c r="B744">
        <v>18.25</v>
      </c>
      <c r="C744">
        <v>15.5</v>
      </c>
      <c r="D744">
        <v>15.75</v>
      </c>
      <c r="E744">
        <v>16</v>
      </c>
      <c r="F744">
        <v>13</v>
      </c>
      <c r="H744">
        <v>13.25</v>
      </c>
      <c r="I744">
        <v>12.5</v>
      </c>
      <c r="K744">
        <v>13</v>
      </c>
    </row>
    <row r="745" spans="1:11" x14ac:dyDescent="0.35">
      <c r="A745" s="111">
        <v>29586</v>
      </c>
      <c r="B745">
        <v>18.25</v>
      </c>
      <c r="C745">
        <v>15.5</v>
      </c>
      <c r="D745">
        <v>15.75</v>
      </c>
      <c r="E745">
        <v>16</v>
      </c>
      <c r="F745">
        <v>13</v>
      </c>
      <c r="H745">
        <v>13.25</v>
      </c>
      <c r="I745">
        <v>12.5</v>
      </c>
      <c r="K745">
        <v>13</v>
      </c>
    </row>
    <row r="746" spans="1:11" x14ac:dyDescent="0.35">
      <c r="A746" s="111">
        <v>29593</v>
      </c>
      <c r="B746">
        <v>18.25</v>
      </c>
      <c r="C746">
        <v>15.5</v>
      </c>
      <c r="D746">
        <v>15.75</v>
      </c>
      <c r="E746">
        <v>16</v>
      </c>
      <c r="F746">
        <v>13</v>
      </c>
      <c r="H746">
        <v>13.25</v>
      </c>
      <c r="I746">
        <v>12.5</v>
      </c>
      <c r="K746">
        <v>13</v>
      </c>
    </row>
    <row r="747" spans="1:11" x14ac:dyDescent="0.35">
      <c r="A747" s="111">
        <v>29600</v>
      </c>
      <c r="B747">
        <v>18.25</v>
      </c>
      <c r="C747">
        <v>15.5</v>
      </c>
      <c r="D747">
        <v>15.5</v>
      </c>
      <c r="E747">
        <v>15.5</v>
      </c>
      <c r="F747">
        <v>13</v>
      </c>
      <c r="H747">
        <v>13.25</v>
      </c>
      <c r="I747">
        <v>12.5</v>
      </c>
      <c r="K747">
        <v>13</v>
      </c>
    </row>
    <row r="748" spans="1:11" x14ac:dyDescent="0.35">
      <c r="A748" s="111">
        <v>29607</v>
      </c>
      <c r="B748">
        <v>18.25</v>
      </c>
      <c r="C748">
        <v>15.25</v>
      </c>
      <c r="D748">
        <v>15.5</v>
      </c>
      <c r="E748">
        <v>15.5</v>
      </c>
      <c r="F748">
        <v>12.75</v>
      </c>
      <c r="H748">
        <v>13.25</v>
      </c>
      <c r="I748">
        <v>12.5</v>
      </c>
      <c r="K748">
        <v>13</v>
      </c>
    </row>
    <row r="749" spans="1:11" x14ac:dyDescent="0.35">
      <c r="A749" s="111">
        <v>29614</v>
      </c>
      <c r="B749">
        <v>18.25</v>
      </c>
      <c r="C749">
        <v>15.25</v>
      </c>
      <c r="D749">
        <v>15.5</v>
      </c>
      <c r="E749">
        <v>15.5</v>
      </c>
      <c r="F749">
        <v>13</v>
      </c>
      <c r="H749">
        <v>13.25</v>
      </c>
      <c r="I749">
        <v>12.5</v>
      </c>
      <c r="K749">
        <v>13</v>
      </c>
    </row>
    <row r="750" spans="1:11" x14ac:dyDescent="0.35">
      <c r="A750" s="111">
        <v>29621</v>
      </c>
      <c r="B750">
        <v>18.25</v>
      </c>
      <c r="C750">
        <v>15.25</v>
      </c>
      <c r="D750">
        <v>15.5</v>
      </c>
      <c r="E750">
        <v>15.5</v>
      </c>
      <c r="F750">
        <v>13</v>
      </c>
      <c r="H750">
        <v>13.25</v>
      </c>
      <c r="I750">
        <v>12.5</v>
      </c>
      <c r="K750">
        <v>13.5</v>
      </c>
    </row>
    <row r="751" spans="1:11" x14ac:dyDescent="0.35">
      <c r="A751" s="111">
        <v>29628</v>
      </c>
      <c r="B751">
        <v>18.25</v>
      </c>
      <c r="C751">
        <v>15.25</v>
      </c>
      <c r="D751">
        <v>15.5</v>
      </c>
      <c r="E751">
        <v>15.5</v>
      </c>
      <c r="F751">
        <v>13.25</v>
      </c>
      <c r="H751">
        <v>13.25</v>
      </c>
      <c r="I751">
        <v>12.5</v>
      </c>
      <c r="K751">
        <v>13.5</v>
      </c>
    </row>
    <row r="752" spans="1:11" x14ac:dyDescent="0.35">
      <c r="A752" s="111">
        <v>29635</v>
      </c>
      <c r="B752">
        <v>18.25</v>
      </c>
      <c r="C752">
        <v>15.5</v>
      </c>
      <c r="D752">
        <v>15.5</v>
      </c>
      <c r="E752">
        <v>15.5</v>
      </c>
      <c r="F752">
        <v>13.25</v>
      </c>
      <c r="H752">
        <v>13.25</v>
      </c>
      <c r="I752">
        <v>13</v>
      </c>
      <c r="K752">
        <v>13.5</v>
      </c>
    </row>
    <row r="753" spans="1:11" x14ac:dyDescent="0.35">
      <c r="A753" s="111">
        <v>29642</v>
      </c>
      <c r="B753">
        <v>18.25</v>
      </c>
      <c r="C753">
        <v>15.5</v>
      </c>
      <c r="D753">
        <v>15.5</v>
      </c>
      <c r="E753">
        <v>15.5</v>
      </c>
      <c r="F753">
        <v>13.25</v>
      </c>
      <c r="H753">
        <v>13.25</v>
      </c>
      <c r="I753">
        <v>13</v>
      </c>
      <c r="K753">
        <v>13.5</v>
      </c>
    </row>
    <row r="754" spans="1:11" x14ac:dyDescent="0.35">
      <c r="A754" s="111">
        <v>29649</v>
      </c>
      <c r="B754">
        <v>18.25</v>
      </c>
      <c r="C754">
        <v>15.5</v>
      </c>
      <c r="D754">
        <v>15.75</v>
      </c>
      <c r="E754">
        <v>15.75</v>
      </c>
      <c r="F754">
        <v>13.5</v>
      </c>
      <c r="H754">
        <v>13.5</v>
      </c>
      <c r="I754">
        <v>13</v>
      </c>
      <c r="K754">
        <v>13.5</v>
      </c>
    </row>
    <row r="755" spans="1:11" x14ac:dyDescent="0.35">
      <c r="A755" s="111">
        <v>29656</v>
      </c>
      <c r="B755">
        <v>18.25</v>
      </c>
      <c r="C755">
        <v>15.75</v>
      </c>
      <c r="D755">
        <v>16</v>
      </c>
      <c r="E755">
        <v>16</v>
      </c>
      <c r="F755">
        <v>13.75</v>
      </c>
      <c r="H755">
        <v>13.75</v>
      </c>
      <c r="I755">
        <v>13</v>
      </c>
      <c r="K755">
        <v>13.5</v>
      </c>
    </row>
    <row r="756" spans="1:11" x14ac:dyDescent="0.35">
      <c r="A756" s="111">
        <v>29663</v>
      </c>
      <c r="B756">
        <v>18.25</v>
      </c>
      <c r="C756">
        <v>15.75</v>
      </c>
      <c r="D756">
        <v>16</v>
      </c>
      <c r="E756">
        <v>16</v>
      </c>
      <c r="F756">
        <v>13.75</v>
      </c>
      <c r="H756">
        <v>13.75</v>
      </c>
      <c r="I756">
        <v>13</v>
      </c>
      <c r="K756">
        <v>13.5</v>
      </c>
    </row>
    <row r="757" spans="1:11" x14ac:dyDescent="0.35">
      <c r="A757" s="111">
        <v>29670</v>
      </c>
      <c r="B757">
        <v>17.75</v>
      </c>
      <c r="C757">
        <v>16</v>
      </c>
      <c r="D757">
        <v>16</v>
      </c>
      <c r="E757">
        <v>16</v>
      </c>
      <c r="F757">
        <v>13.75</v>
      </c>
      <c r="H757">
        <v>14</v>
      </c>
      <c r="I757">
        <v>13</v>
      </c>
      <c r="K757">
        <v>13.5</v>
      </c>
    </row>
    <row r="758" spans="1:11" x14ac:dyDescent="0.35">
      <c r="A758" s="111">
        <v>29677</v>
      </c>
      <c r="B758">
        <v>17.75</v>
      </c>
      <c r="C758">
        <v>16</v>
      </c>
      <c r="D758">
        <v>16</v>
      </c>
      <c r="E758">
        <v>16</v>
      </c>
      <c r="F758">
        <v>14</v>
      </c>
      <c r="H758">
        <v>14</v>
      </c>
      <c r="I758">
        <v>13</v>
      </c>
      <c r="K758">
        <v>13.5</v>
      </c>
    </row>
    <row r="759" spans="1:11" x14ac:dyDescent="0.35">
      <c r="A759" s="111">
        <v>29684</v>
      </c>
      <c r="B759">
        <v>17.75</v>
      </c>
      <c r="C759">
        <v>16.25</v>
      </c>
      <c r="D759">
        <v>16.5</v>
      </c>
      <c r="E759">
        <v>16.5</v>
      </c>
      <c r="F759">
        <v>14.25</v>
      </c>
      <c r="H759">
        <v>14.25</v>
      </c>
      <c r="I759">
        <v>13</v>
      </c>
      <c r="K759">
        <v>13.5</v>
      </c>
    </row>
    <row r="760" spans="1:11" x14ac:dyDescent="0.35">
      <c r="A760" s="111">
        <v>29691</v>
      </c>
      <c r="B760">
        <v>17.75</v>
      </c>
      <c r="C760">
        <v>16.25</v>
      </c>
      <c r="D760">
        <v>16.5</v>
      </c>
      <c r="E760">
        <v>16.5</v>
      </c>
      <c r="F760">
        <v>14.25</v>
      </c>
      <c r="H760">
        <v>14.25</v>
      </c>
      <c r="I760">
        <v>13.25</v>
      </c>
      <c r="K760">
        <v>13.5</v>
      </c>
    </row>
    <row r="761" spans="1:11" x14ac:dyDescent="0.35">
      <c r="A761" s="111">
        <v>29698</v>
      </c>
      <c r="B761">
        <v>18.25</v>
      </c>
      <c r="C761">
        <v>16.25</v>
      </c>
      <c r="D761">
        <v>16.5</v>
      </c>
      <c r="E761">
        <v>16.5</v>
      </c>
      <c r="F761">
        <v>14.5</v>
      </c>
      <c r="H761">
        <v>14.5</v>
      </c>
      <c r="I761">
        <v>14</v>
      </c>
      <c r="K761">
        <v>14</v>
      </c>
    </row>
    <row r="762" spans="1:11" x14ac:dyDescent="0.35">
      <c r="A762" s="111">
        <v>29705</v>
      </c>
      <c r="B762">
        <v>18.25</v>
      </c>
      <c r="C762">
        <v>17.25</v>
      </c>
      <c r="D762">
        <v>17</v>
      </c>
      <c r="E762">
        <v>17</v>
      </c>
      <c r="F762">
        <v>15</v>
      </c>
      <c r="H762">
        <v>14.75</v>
      </c>
      <c r="I762">
        <v>14</v>
      </c>
      <c r="K762">
        <v>14</v>
      </c>
    </row>
    <row r="763" spans="1:11" x14ac:dyDescent="0.35">
      <c r="A763" s="111">
        <v>29712</v>
      </c>
      <c r="B763">
        <v>18.5</v>
      </c>
      <c r="C763">
        <v>17.5</v>
      </c>
      <c r="D763">
        <v>17.5</v>
      </c>
      <c r="E763">
        <v>17.5</v>
      </c>
      <c r="F763">
        <v>15.5</v>
      </c>
      <c r="H763">
        <v>15.25</v>
      </c>
      <c r="I763">
        <v>14.25</v>
      </c>
      <c r="K763">
        <v>14.75</v>
      </c>
    </row>
    <row r="764" spans="1:11" x14ac:dyDescent="0.35">
      <c r="A764" s="111">
        <v>29719</v>
      </c>
      <c r="B764">
        <v>19.5</v>
      </c>
      <c r="C764">
        <v>18</v>
      </c>
      <c r="D764">
        <v>18</v>
      </c>
      <c r="E764">
        <v>18</v>
      </c>
      <c r="F764">
        <v>16</v>
      </c>
      <c r="H764">
        <v>15.75</v>
      </c>
      <c r="I764">
        <v>15.5</v>
      </c>
      <c r="K764">
        <v>15.75</v>
      </c>
    </row>
    <row r="765" spans="1:11" x14ac:dyDescent="0.35">
      <c r="A765" s="111">
        <v>29726</v>
      </c>
      <c r="B765">
        <v>19.5</v>
      </c>
      <c r="C765">
        <v>18</v>
      </c>
      <c r="D765">
        <v>18</v>
      </c>
      <c r="E765">
        <v>18</v>
      </c>
      <c r="F765">
        <v>16</v>
      </c>
      <c r="H765">
        <v>15.75</v>
      </c>
      <c r="I765">
        <v>15.5</v>
      </c>
      <c r="K765">
        <v>15.75</v>
      </c>
    </row>
    <row r="766" spans="1:11" x14ac:dyDescent="0.35">
      <c r="A766" s="111">
        <v>29733</v>
      </c>
      <c r="B766">
        <v>19.5</v>
      </c>
      <c r="C766">
        <v>18</v>
      </c>
      <c r="D766">
        <v>18.5</v>
      </c>
      <c r="E766">
        <v>18.5</v>
      </c>
      <c r="F766">
        <v>16</v>
      </c>
      <c r="H766">
        <v>15.75</v>
      </c>
      <c r="I766">
        <v>15.5</v>
      </c>
      <c r="K766">
        <v>15.75</v>
      </c>
    </row>
    <row r="767" spans="1:11" x14ac:dyDescent="0.35">
      <c r="A767" s="111">
        <v>29740</v>
      </c>
      <c r="B767">
        <v>19.5</v>
      </c>
      <c r="C767">
        <v>18</v>
      </c>
      <c r="D767">
        <v>18.5</v>
      </c>
      <c r="E767">
        <v>18.5</v>
      </c>
      <c r="F767">
        <v>16.25</v>
      </c>
      <c r="H767">
        <v>15.75</v>
      </c>
      <c r="I767">
        <v>15.5</v>
      </c>
      <c r="K767">
        <v>15.75</v>
      </c>
    </row>
    <row r="768" spans="1:11" x14ac:dyDescent="0.35">
      <c r="A768" s="111">
        <v>29747</v>
      </c>
      <c r="B768">
        <v>20</v>
      </c>
      <c r="C768">
        <v>18.5</v>
      </c>
      <c r="D768">
        <v>18.5</v>
      </c>
      <c r="E768">
        <v>18.5</v>
      </c>
      <c r="F768">
        <v>16.25</v>
      </c>
      <c r="H768">
        <v>15.75</v>
      </c>
      <c r="I768">
        <v>15.75</v>
      </c>
      <c r="K768">
        <v>16.25</v>
      </c>
    </row>
    <row r="769" spans="1:11" x14ac:dyDescent="0.35">
      <c r="A769" s="111">
        <v>29754</v>
      </c>
      <c r="B769">
        <v>20</v>
      </c>
      <c r="C769">
        <v>18.5</v>
      </c>
      <c r="D769">
        <v>18.75</v>
      </c>
      <c r="E769">
        <v>18.75</v>
      </c>
      <c r="F769">
        <v>16.25</v>
      </c>
      <c r="H769">
        <v>15.75</v>
      </c>
      <c r="I769">
        <v>15.75</v>
      </c>
      <c r="K769">
        <v>16.25</v>
      </c>
    </row>
    <row r="770" spans="1:11" x14ac:dyDescent="0.35">
      <c r="A770" s="111">
        <v>29761</v>
      </c>
      <c r="B770">
        <v>20</v>
      </c>
      <c r="C770">
        <v>18.5</v>
      </c>
      <c r="D770">
        <v>18.75</v>
      </c>
      <c r="E770">
        <v>18.75</v>
      </c>
      <c r="F770">
        <v>16.25</v>
      </c>
      <c r="H770">
        <v>15.75</v>
      </c>
      <c r="I770">
        <v>15.75</v>
      </c>
      <c r="K770">
        <v>16.25</v>
      </c>
    </row>
    <row r="771" spans="1:11" x14ac:dyDescent="0.35">
      <c r="A771" s="111">
        <v>29768</v>
      </c>
      <c r="B771">
        <v>20</v>
      </c>
      <c r="C771">
        <v>18.5</v>
      </c>
      <c r="D771">
        <v>18.75</v>
      </c>
      <c r="E771">
        <v>18.75</v>
      </c>
      <c r="F771">
        <v>16.5</v>
      </c>
      <c r="H771">
        <v>16</v>
      </c>
      <c r="I771">
        <v>15.75</v>
      </c>
      <c r="K771">
        <v>16.25</v>
      </c>
    </row>
    <row r="772" spans="1:11" x14ac:dyDescent="0.35">
      <c r="A772" s="111">
        <v>29775</v>
      </c>
      <c r="B772">
        <v>20</v>
      </c>
      <c r="C772">
        <v>18.5</v>
      </c>
      <c r="D772">
        <v>18.75</v>
      </c>
      <c r="E772">
        <v>18.75</v>
      </c>
      <c r="F772">
        <v>16.5</v>
      </c>
      <c r="H772">
        <v>16</v>
      </c>
      <c r="I772">
        <v>15.75</v>
      </c>
      <c r="K772">
        <v>16.25</v>
      </c>
    </row>
    <row r="773" spans="1:11" x14ac:dyDescent="0.35">
      <c r="A773" s="111">
        <v>29782</v>
      </c>
      <c r="B773">
        <v>20</v>
      </c>
      <c r="C773">
        <v>18.75</v>
      </c>
      <c r="D773">
        <v>18.75</v>
      </c>
      <c r="E773">
        <v>18.75</v>
      </c>
      <c r="F773">
        <v>16.75</v>
      </c>
      <c r="H773">
        <v>16</v>
      </c>
      <c r="I773">
        <v>15.75</v>
      </c>
      <c r="K773">
        <v>16.25</v>
      </c>
    </row>
    <row r="774" spans="1:11" x14ac:dyDescent="0.35">
      <c r="A774" s="111">
        <v>29789</v>
      </c>
      <c r="B774">
        <v>20</v>
      </c>
      <c r="C774">
        <v>18.75</v>
      </c>
      <c r="D774">
        <v>18.75</v>
      </c>
      <c r="E774">
        <v>18.75</v>
      </c>
      <c r="F774">
        <v>16.75</v>
      </c>
      <c r="H774">
        <v>16</v>
      </c>
      <c r="I774">
        <v>15.75</v>
      </c>
      <c r="K774">
        <v>16.25</v>
      </c>
    </row>
    <row r="775" spans="1:11" x14ac:dyDescent="0.35">
      <c r="A775" s="111">
        <v>29796</v>
      </c>
      <c r="B775">
        <v>21</v>
      </c>
      <c r="C775">
        <v>19.75</v>
      </c>
      <c r="D775">
        <v>19.75</v>
      </c>
      <c r="E775">
        <v>20</v>
      </c>
      <c r="F775">
        <v>17.5</v>
      </c>
      <c r="H775">
        <v>17</v>
      </c>
      <c r="I775">
        <v>16.5</v>
      </c>
      <c r="K775">
        <v>17.25</v>
      </c>
    </row>
    <row r="776" spans="1:11" x14ac:dyDescent="0.35">
      <c r="A776" s="111">
        <v>29803</v>
      </c>
      <c r="B776">
        <v>21.75</v>
      </c>
      <c r="C776">
        <v>20.25</v>
      </c>
      <c r="D776">
        <v>20.5</v>
      </c>
      <c r="E776">
        <v>20.75</v>
      </c>
      <c r="F776">
        <v>18.25</v>
      </c>
      <c r="H776">
        <v>17.75</v>
      </c>
      <c r="I776">
        <v>17</v>
      </c>
      <c r="K776">
        <v>18</v>
      </c>
    </row>
    <row r="777" spans="1:11" x14ac:dyDescent="0.35">
      <c r="A777" s="111">
        <v>29810</v>
      </c>
      <c r="B777">
        <v>22.75</v>
      </c>
      <c r="C777">
        <v>21.25</v>
      </c>
      <c r="D777">
        <v>21.5</v>
      </c>
      <c r="E777">
        <v>21.75</v>
      </c>
      <c r="F777">
        <v>19.5</v>
      </c>
      <c r="H777">
        <v>17.75</v>
      </c>
      <c r="I777">
        <v>17.5</v>
      </c>
      <c r="K777">
        <v>19</v>
      </c>
    </row>
    <row r="778" spans="1:11" x14ac:dyDescent="0.35">
      <c r="A778" s="111">
        <v>29817</v>
      </c>
      <c r="B778">
        <v>22.75</v>
      </c>
      <c r="C778">
        <v>21.25</v>
      </c>
      <c r="D778">
        <v>21.5</v>
      </c>
      <c r="E778">
        <v>21.75</v>
      </c>
      <c r="F778">
        <v>19.5</v>
      </c>
      <c r="H778">
        <v>17.75</v>
      </c>
      <c r="I778">
        <v>17.5</v>
      </c>
      <c r="K778">
        <v>19</v>
      </c>
    </row>
    <row r="779" spans="1:11" x14ac:dyDescent="0.35">
      <c r="A779" s="111">
        <v>29824</v>
      </c>
      <c r="B779">
        <v>22.75</v>
      </c>
      <c r="C779">
        <v>21.25</v>
      </c>
      <c r="D779">
        <v>21.5</v>
      </c>
      <c r="E779">
        <v>21.75</v>
      </c>
      <c r="F779">
        <v>19.25</v>
      </c>
      <c r="H779">
        <v>17.75</v>
      </c>
      <c r="I779">
        <v>17.5</v>
      </c>
      <c r="K779">
        <v>19</v>
      </c>
    </row>
    <row r="780" spans="1:11" x14ac:dyDescent="0.35">
      <c r="A780" s="111">
        <v>29831</v>
      </c>
      <c r="B780">
        <v>22.75</v>
      </c>
      <c r="C780">
        <v>21.25</v>
      </c>
      <c r="D780">
        <v>21.5</v>
      </c>
      <c r="E780">
        <v>21.75</v>
      </c>
      <c r="F780">
        <v>19</v>
      </c>
      <c r="H780">
        <v>17.75</v>
      </c>
      <c r="I780">
        <v>17.5</v>
      </c>
      <c r="K780">
        <v>19</v>
      </c>
    </row>
    <row r="781" spans="1:11" x14ac:dyDescent="0.35">
      <c r="A781" s="111">
        <v>29838</v>
      </c>
      <c r="B781">
        <v>22.25</v>
      </c>
      <c r="C781">
        <v>21.25</v>
      </c>
      <c r="D781">
        <v>21.5</v>
      </c>
      <c r="E781">
        <v>21.75</v>
      </c>
      <c r="F781">
        <v>19</v>
      </c>
      <c r="H781">
        <v>17.75</v>
      </c>
      <c r="I781">
        <v>17.5</v>
      </c>
      <c r="K781">
        <v>19</v>
      </c>
    </row>
    <row r="782" spans="1:11" x14ac:dyDescent="0.35">
      <c r="A782" s="111">
        <v>29845</v>
      </c>
      <c r="B782">
        <v>21.75</v>
      </c>
      <c r="C782">
        <v>21.25</v>
      </c>
      <c r="D782">
        <v>21.5</v>
      </c>
      <c r="E782">
        <v>21.75</v>
      </c>
      <c r="F782">
        <v>19</v>
      </c>
      <c r="H782">
        <v>17.5</v>
      </c>
      <c r="I782">
        <v>17</v>
      </c>
      <c r="K782">
        <v>19</v>
      </c>
    </row>
    <row r="783" spans="1:11" x14ac:dyDescent="0.35">
      <c r="A783" s="111">
        <v>29852</v>
      </c>
      <c r="B783">
        <v>21.25</v>
      </c>
      <c r="C783">
        <v>21.25</v>
      </c>
      <c r="D783">
        <v>21.5</v>
      </c>
      <c r="E783">
        <v>21.75</v>
      </c>
      <c r="F783">
        <v>19</v>
      </c>
      <c r="H783">
        <v>17.5</v>
      </c>
      <c r="I783">
        <v>17</v>
      </c>
      <c r="K783">
        <v>19</v>
      </c>
    </row>
    <row r="784" spans="1:11" x14ac:dyDescent="0.35">
      <c r="A784" s="111">
        <v>29859</v>
      </c>
      <c r="B784">
        <v>21.25</v>
      </c>
      <c r="C784">
        <v>21.25</v>
      </c>
      <c r="D784">
        <v>21.5</v>
      </c>
      <c r="E784">
        <v>21.75</v>
      </c>
      <c r="F784">
        <v>19</v>
      </c>
      <c r="H784">
        <v>17.5</v>
      </c>
      <c r="I784">
        <v>17</v>
      </c>
      <c r="K784">
        <v>19</v>
      </c>
    </row>
    <row r="785" spans="1:11" x14ac:dyDescent="0.35">
      <c r="A785" s="111">
        <v>29866</v>
      </c>
      <c r="B785">
        <v>21.25</v>
      </c>
      <c r="C785">
        <v>21.25</v>
      </c>
      <c r="D785">
        <v>21.5</v>
      </c>
      <c r="E785">
        <v>21.75</v>
      </c>
      <c r="F785">
        <v>19</v>
      </c>
      <c r="H785">
        <v>17.5</v>
      </c>
      <c r="I785">
        <v>17</v>
      </c>
      <c r="K785">
        <v>17.25</v>
      </c>
    </row>
    <row r="786" spans="1:11" x14ac:dyDescent="0.35">
      <c r="A786" s="111">
        <v>29873</v>
      </c>
      <c r="B786">
        <v>20.5</v>
      </c>
      <c r="C786">
        <v>20</v>
      </c>
      <c r="D786">
        <v>21</v>
      </c>
      <c r="E786">
        <v>21.25</v>
      </c>
      <c r="F786">
        <v>18.5</v>
      </c>
      <c r="H786">
        <v>17</v>
      </c>
      <c r="I786">
        <v>17</v>
      </c>
      <c r="K786">
        <v>17.25</v>
      </c>
    </row>
    <row r="787" spans="1:11" x14ac:dyDescent="0.35">
      <c r="A787" s="111">
        <v>29880</v>
      </c>
      <c r="B787">
        <v>20</v>
      </c>
      <c r="C787">
        <v>19.75</v>
      </c>
      <c r="D787">
        <v>20</v>
      </c>
      <c r="E787">
        <v>20.25</v>
      </c>
      <c r="F787">
        <v>18</v>
      </c>
      <c r="H787">
        <v>17</v>
      </c>
      <c r="I787">
        <v>17</v>
      </c>
      <c r="K787">
        <v>16.75</v>
      </c>
    </row>
    <row r="788" spans="1:11" x14ac:dyDescent="0.35">
      <c r="A788" s="111">
        <v>29887</v>
      </c>
      <c r="B788">
        <v>20</v>
      </c>
      <c r="C788">
        <v>19.75</v>
      </c>
      <c r="D788">
        <v>20</v>
      </c>
      <c r="E788">
        <v>20.25</v>
      </c>
      <c r="F788">
        <v>18</v>
      </c>
      <c r="H788">
        <v>17</v>
      </c>
      <c r="I788">
        <v>17</v>
      </c>
      <c r="K788">
        <v>16.75</v>
      </c>
    </row>
    <row r="789" spans="1:11" x14ac:dyDescent="0.35">
      <c r="A789" s="111">
        <v>29894</v>
      </c>
      <c r="B789">
        <v>20</v>
      </c>
      <c r="C789">
        <v>19.75</v>
      </c>
      <c r="D789">
        <v>20</v>
      </c>
      <c r="E789">
        <v>20.25</v>
      </c>
      <c r="F789">
        <v>18</v>
      </c>
      <c r="H789">
        <v>17</v>
      </c>
      <c r="I789">
        <v>17</v>
      </c>
      <c r="K789">
        <v>16.75</v>
      </c>
    </row>
    <row r="790" spans="1:11" x14ac:dyDescent="0.35">
      <c r="A790" s="111">
        <v>29901</v>
      </c>
      <c r="B790">
        <v>19.5</v>
      </c>
      <c r="C790">
        <v>19.25</v>
      </c>
      <c r="D790">
        <v>19.5</v>
      </c>
      <c r="E790">
        <v>18.75</v>
      </c>
      <c r="F790">
        <v>17</v>
      </c>
      <c r="H790">
        <v>16.75</v>
      </c>
      <c r="I790">
        <v>16.25</v>
      </c>
      <c r="K790">
        <v>16.25</v>
      </c>
    </row>
    <row r="791" spans="1:11" x14ac:dyDescent="0.35">
      <c r="A791" s="111">
        <v>29908</v>
      </c>
      <c r="B791">
        <v>18</v>
      </c>
      <c r="C791">
        <v>18.25</v>
      </c>
      <c r="D791">
        <v>18.25</v>
      </c>
      <c r="E791">
        <v>18.25</v>
      </c>
      <c r="F791">
        <v>15.5</v>
      </c>
      <c r="H791">
        <v>15</v>
      </c>
      <c r="I791">
        <v>14.75</v>
      </c>
      <c r="K791">
        <v>14.75</v>
      </c>
    </row>
    <row r="792" spans="1:11" x14ac:dyDescent="0.35">
      <c r="A792" s="111">
        <v>29915</v>
      </c>
      <c r="B792">
        <v>17.25</v>
      </c>
      <c r="C792">
        <v>17.5</v>
      </c>
      <c r="D792">
        <v>18</v>
      </c>
      <c r="E792">
        <v>17.75</v>
      </c>
      <c r="F792">
        <v>14.75</v>
      </c>
      <c r="H792">
        <v>14.25</v>
      </c>
      <c r="I792">
        <v>13.5</v>
      </c>
      <c r="K792">
        <v>13.5</v>
      </c>
    </row>
    <row r="793" spans="1:11" x14ac:dyDescent="0.35">
      <c r="A793" s="111">
        <v>29922</v>
      </c>
      <c r="B793">
        <v>17.25</v>
      </c>
      <c r="C793">
        <v>17.5</v>
      </c>
      <c r="D793">
        <v>18</v>
      </c>
      <c r="E793">
        <v>17.75</v>
      </c>
      <c r="F793">
        <v>14.5</v>
      </c>
      <c r="H793">
        <v>13.5</v>
      </c>
      <c r="I793">
        <v>13.5</v>
      </c>
      <c r="K793">
        <v>13.5</v>
      </c>
    </row>
    <row r="794" spans="1:11" x14ac:dyDescent="0.35">
      <c r="A794" s="111">
        <v>29929</v>
      </c>
      <c r="B794">
        <v>17.25</v>
      </c>
      <c r="C794">
        <v>17.5</v>
      </c>
      <c r="D794">
        <v>18</v>
      </c>
      <c r="E794">
        <v>17.75</v>
      </c>
      <c r="F794">
        <v>14.5</v>
      </c>
      <c r="H794">
        <v>13.5</v>
      </c>
      <c r="I794">
        <v>13.5</v>
      </c>
      <c r="K794">
        <v>13.5</v>
      </c>
    </row>
    <row r="795" spans="1:11" x14ac:dyDescent="0.35">
      <c r="A795" s="111">
        <v>29936</v>
      </c>
      <c r="B795">
        <v>17.25</v>
      </c>
      <c r="C795">
        <v>17.5</v>
      </c>
      <c r="D795">
        <v>18</v>
      </c>
      <c r="E795">
        <v>17.75</v>
      </c>
      <c r="F795">
        <v>14.75</v>
      </c>
      <c r="H795">
        <v>13.5</v>
      </c>
      <c r="I795">
        <v>13.5</v>
      </c>
      <c r="K795">
        <v>13.5</v>
      </c>
    </row>
    <row r="796" spans="1:11" x14ac:dyDescent="0.35">
      <c r="A796" s="111">
        <v>29943</v>
      </c>
      <c r="B796">
        <v>17.25</v>
      </c>
      <c r="C796">
        <v>17.5</v>
      </c>
      <c r="D796">
        <v>18</v>
      </c>
      <c r="E796">
        <v>17.75</v>
      </c>
      <c r="F796">
        <v>14.75</v>
      </c>
      <c r="H796">
        <v>14.5</v>
      </c>
      <c r="I796">
        <v>13.5</v>
      </c>
      <c r="K796">
        <v>13.5</v>
      </c>
    </row>
    <row r="797" spans="1:11" x14ac:dyDescent="0.35">
      <c r="A797" s="111">
        <v>29950</v>
      </c>
      <c r="B797">
        <v>17.25</v>
      </c>
      <c r="C797">
        <v>17.5</v>
      </c>
      <c r="D797">
        <v>18</v>
      </c>
      <c r="E797">
        <v>17.75</v>
      </c>
      <c r="F797">
        <v>14.75</v>
      </c>
      <c r="H797">
        <v>14.5</v>
      </c>
      <c r="I797">
        <v>13.5</v>
      </c>
      <c r="K797">
        <v>13.5</v>
      </c>
    </row>
    <row r="798" spans="1:11" x14ac:dyDescent="0.35">
      <c r="A798" s="111">
        <v>29957</v>
      </c>
      <c r="B798">
        <v>16.5</v>
      </c>
      <c r="C798">
        <v>17.5</v>
      </c>
      <c r="D798">
        <v>18</v>
      </c>
      <c r="E798">
        <v>17.75</v>
      </c>
      <c r="F798">
        <v>15</v>
      </c>
      <c r="H798">
        <v>14.5</v>
      </c>
      <c r="I798">
        <v>13.5</v>
      </c>
      <c r="K798">
        <v>12.75</v>
      </c>
    </row>
    <row r="799" spans="1:11" x14ac:dyDescent="0.35">
      <c r="A799" s="111">
        <v>29964</v>
      </c>
      <c r="B799">
        <v>16.5</v>
      </c>
      <c r="C799">
        <v>17.5</v>
      </c>
      <c r="D799">
        <v>18</v>
      </c>
      <c r="E799">
        <v>18.25</v>
      </c>
      <c r="F799">
        <v>15.25</v>
      </c>
      <c r="H799">
        <v>14.75</v>
      </c>
      <c r="I799">
        <v>13.5</v>
      </c>
      <c r="K799">
        <v>12.75</v>
      </c>
    </row>
    <row r="800" spans="1:11" x14ac:dyDescent="0.35">
      <c r="A800" s="111">
        <v>29971</v>
      </c>
      <c r="B800">
        <v>16.5</v>
      </c>
      <c r="C800">
        <v>17.5</v>
      </c>
      <c r="D800">
        <v>18</v>
      </c>
      <c r="E800">
        <v>18.25</v>
      </c>
      <c r="F800">
        <v>15.25</v>
      </c>
      <c r="H800">
        <v>14.75</v>
      </c>
      <c r="I800">
        <v>14</v>
      </c>
      <c r="K800">
        <v>12.75</v>
      </c>
    </row>
    <row r="801" spans="1:11" x14ac:dyDescent="0.35">
      <c r="A801" s="111">
        <v>29978</v>
      </c>
      <c r="B801">
        <v>16.5</v>
      </c>
      <c r="C801">
        <v>17.5</v>
      </c>
      <c r="D801">
        <v>18.5</v>
      </c>
      <c r="E801">
        <v>18.75</v>
      </c>
      <c r="F801">
        <v>15.5</v>
      </c>
      <c r="H801">
        <v>15</v>
      </c>
      <c r="I801">
        <v>14</v>
      </c>
      <c r="K801">
        <v>12.75</v>
      </c>
    </row>
    <row r="802" spans="1:11" x14ac:dyDescent="0.35">
      <c r="A802" s="111">
        <v>29985</v>
      </c>
      <c r="B802">
        <v>16.5</v>
      </c>
      <c r="C802">
        <v>17.5</v>
      </c>
      <c r="D802">
        <v>18.5</v>
      </c>
      <c r="E802">
        <v>18.75</v>
      </c>
      <c r="F802">
        <v>15.5</v>
      </c>
      <c r="H802">
        <v>15.25</v>
      </c>
      <c r="I802">
        <v>14</v>
      </c>
      <c r="K802">
        <v>12.75</v>
      </c>
    </row>
    <row r="803" spans="1:11" x14ac:dyDescent="0.35">
      <c r="A803" s="111">
        <v>29992</v>
      </c>
      <c r="B803">
        <v>16.5</v>
      </c>
      <c r="C803">
        <v>17.75</v>
      </c>
      <c r="D803">
        <v>18.75</v>
      </c>
      <c r="E803">
        <v>19</v>
      </c>
      <c r="F803">
        <v>15.5</v>
      </c>
      <c r="H803">
        <v>15.25</v>
      </c>
      <c r="I803">
        <v>14</v>
      </c>
      <c r="K803">
        <v>12.75</v>
      </c>
    </row>
    <row r="804" spans="1:11" x14ac:dyDescent="0.35">
      <c r="A804" s="111">
        <v>29999</v>
      </c>
      <c r="B804">
        <v>16.5</v>
      </c>
      <c r="C804">
        <v>18.25</v>
      </c>
      <c r="D804">
        <v>18.75</v>
      </c>
      <c r="E804">
        <v>19.5</v>
      </c>
      <c r="F804">
        <v>15.75</v>
      </c>
      <c r="H804">
        <v>15.5</v>
      </c>
      <c r="I804">
        <v>14.25</v>
      </c>
      <c r="K804">
        <v>12.75</v>
      </c>
    </row>
    <row r="805" spans="1:11" x14ac:dyDescent="0.35">
      <c r="A805" s="111">
        <v>30006</v>
      </c>
      <c r="B805">
        <v>16.5</v>
      </c>
      <c r="C805">
        <v>18.25</v>
      </c>
      <c r="D805">
        <v>19.25</v>
      </c>
      <c r="E805">
        <v>19.5</v>
      </c>
      <c r="F805">
        <v>15.75</v>
      </c>
      <c r="H805">
        <v>15.75</v>
      </c>
      <c r="I805">
        <v>14.25</v>
      </c>
      <c r="K805">
        <v>12.75</v>
      </c>
    </row>
    <row r="806" spans="1:11" x14ac:dyDescent="0.35">
      <c r="A806" s="111">
        <v>30013</v>
      </c>
      <c r="B806">
        <v>16.5</v>
      </c>
      <c r="C806">
        <v>18.25</v>
      </c>
      <c r="D806">
        <v>19.25</v>
      </c>
      <c r="E806">
        <v>19.5</v>
      </c>
      <c r="F806">
        <v>15.75</v>
      </c>
      <c r="G806">
        <v>17</v>
      </c>
      <c r="H806">
        <v>16</v>
      </c>
      <c r="I806">
        <v>14.25</v>
      </c>
      <c r="K806">
        <v>12.75</v>
      </c>
    </row>
    <row r="807" spans="1:11" x14ac:dyDescent="0.35">
      <c r="A807" s="111">
        <v>30020</v>
      </c>
      <c r="B807">
        <v>16.5</v>
      </c>
      <c r="C807">
        <v>18.25</v>
      </c>
      <c r="D807">
        <v>19.25</v>
      </c>
      <c r="E807">
        <v>19.5</v>
      </c>
      <c r="F807">
        <v>15.5</v>
      </c>
      <c r="G807">
        <v>16.5</v>
      </c>
      <c r="H807">
        <v>15.25</v>
      </c>
      <c r="I807">
        <v>14.25</v>
      </c>
      <c r="K807">
        <v>12.75</v>
      </c>
    </row>
    <row r="808" spans="1:11" x14ac:dyDescent="0.35">
      <c r="A808" s="111">
        <v>30027</v>
      </c>
      <c r="B808">
        <v>16.5</v>
      </c>
      <c r="C808">
        <v>18.25</v>
      </c>
      <c r="D808">
        <v>19</v>
      </c>
      <c r="E808">
        <v>19.5</v>
      </c>
      <c r="F808">
        <v>15.25</v>
      </c>
      <c r="G808">
        <v>16.5</v>
      </c>
      <c r="H808">
        <v>15.25</v>
      </c>
      <c r="I808">
        <v>14.25</v>
      </c>
      <c r="K808">
        <v>12.75</v>
      </c>
    </row>
    <row r="809" spans="1:11" x14ac:dyDescent="0.35">
      <c r="A809" s="111">
        <v>30034</v>
      </c>
      <c r="B809">
        <v>16.5</v>
      </c>
      <c r="C809">
        <v>18.25</v>
      </c>
      <c r="D809">
        <v>19</v>
      </c>
      <c r="E809">
        <v>19.5</v>
      </c>
      <c r="F809">
        <v>15.25</v>
      </c>
      <c r="G809">
        <v>16</v>
      </c>
      <c r="H809">
        <v>15</v>
      </c>
      <c r="I809">
        <v>14.25</v>
      </c>
      <c r="K809">
        <v>12.75</v>
      </c>
    </row>
    <row r="810" spans="1:11" x14ac:dyDescent="0.35">
      <c r="A810" s="111">
        <v>30041</v>
      </c>
      <c r="B810">
        <v>17</v>
      </c>
      <c r="C810">
        <v>18.25</v>
      </c>
      <c r="D810">
        <v>19</v>
      </c>
      <c r="E810">
        <v>19.5</v>
      </c>
      <c r="F810">
        <v>15.25</v>
      </c>
      <c r="G810">
        <v>16</v>
      </c>
      <c r="H810">
        <v>15.25</v>
      </c>
      <c r="I810">
        <v>14.25</v>
      </c>
      <c r="K810">
        <v>12.75</v>
      </c>
    </row>
    <row r="811" spans="1:11" x14ac:dyDescent="0.35">
      <c r="A811" s="111">
        <v>30048</v>
      </c>
      <c r="B811">
        <v>17</v>
      </c>
      <c r="C811">
        <v>18.25</v>
      </c>
      <c r="D811">
        <v>19.25</v>
      </c>
      <c r="E811">
        <v>19.5</v>
      </c>
      <c r="F811">
        <v>15.75</v>
      </c>
      <c r="G811">
        <v>16.25</v>
      </c>
      <c r="H811">
        <v>15.25</v>
      </c>
      <c r="I811">
        <v>14</v>
      </c>
      <c r="K811">
        <v>12.75</v>
      </c>
    </row>
    <row r="812" spans="1:11" x14ac:dyDescent="0.35">
      <c r="A812" s="111">
        <v>30055</v>
      </c>
      <c r="B812">
        <v>17</v>
      </c>
      <c r="C812">
        <v>18.25</v>
      </c>
      <c r="D812">
        <v>19.25</v>
      </c>
      <c r="E812">
        <v>19.5</v>
      </c>
      <c r="F812">
        <v>15.75</v>
      </c>
      <c r="G812">
        <v>16.25</v>
      </c>
      <c r="H812">
        <v>15.25</v>
      </c>
      <c r="I812">
        <v>14.5</v>
      </c>
      <c r="K812">
        <v>12.75</v>
      </c>
    </row>
    <row r="813" spans="1:11" x14ac:dyDescent="0.35">
      <c r="A813" s="111">
        <v>30062</v>
      </c>
      <c r="B813">
        <v>17</v>
      </c>
      <c r="C813">
        <v>18.25</v>
      </c>
      <c r="D813">
        <v>19.25</v>
      </c>
      <c r="E813">
        <v>19.5</v>
      </c>
      <c r="F813">
        <v>15.75</v>
      </c>
      <c r="G813">
        <v>16.25</v>
      </c>
      <c r="H813">
        <v>15.25</v>
      </c>
      <c r="I813">
        <v>14.5</v>
      </c>
      <c r="K813">
        <v>12.75</v>
      </c>
    </row>
    <row r="814" spans="1:11" x14ac:dyDescent="0.35">
      <c r="A814" s="111">
        <v>30069</v>
      </c>
      <c r="B814">
        <v>17</v>
      </c>
      <c r="C814">
        <v>18.25</v>
      </c>
      <c r="D814">
        <v>19.25</v>
      </c>
      <c r="E814">
        <v>19.5</v>
      </c>
      <c r="F814">
        <v>15.75</v>
      </c>
      <c r="G814">
        <v>16.25</v>
      </c>
      <c r="H814">
        <v>15.25</v>
      </c>
      <c r="I814">
        <v>14.5</v>
      </c>
      <c r="K814">
        <v>12.75</v>
      </c>
    </row>
    <row r="815" spans="1:11" x14ac:dyDescent="0.35">
      <c r="A815" s="111">
        <v>30076</v>
      </c>
      <c r="B815">
        <v>17</v>
      </c>
      <c r="C815">
        <v>18.25</v>
      </c>
      <c r="D815">
        <v>19.25</v>
      </c>
      <c r="E815">
        <v>19.5</v>
      </c>
      <c r="F815">
        <v>15.75</v>
      </c>
      <c r="G815">
        <v>16.25</v>
      </c>
      <c r="H815">
        <v>15.25</v>
      </c>
      <c r="I815">
        <v>14.5</v>
      </c>
      <c r="K815">
        <v>12.75</v>
      </c>
    </row>
    <row r="816" spans="1:11" x14ac:dyDescent="0.35">
      <c r="A816" s="111">
        <v>30083</v>
      </c>
      <c r="B816">
        <v>17</v>
      </c>
      <c r="C816">
        <v>18.25</v>
      </c>
      <c r="D816">
        <v>19.25</v>
      </c>
      <c r="E816">
        <v>19.5</v>
      </c>
      <c r="F816">
        <v>15.5</v>
      </c>
      <c r="G816">
        <v>16</v>
      </c>
      <c r="H816">
        <v>15</v>
      </c>
      <c r="I816">
        <v>14.5</v>
      </c>
      <c r="K816">
        <v>12.75</v>
      </c>
    </row>
    <row r="817" spans="1:11" x14ac:dyDescent="0.35">
      <c r="A817" s="111">
        <v>30090</v>
      </c>
      <c r="B817">
        <v>17</v>
      </c>
      <c r="C817">
        <v>18.25</v>
      </c>
      <c r="D817">
        <v>19.25</v>
      </c>
      <c r="E817">
        <v>19.5</v>
      </c>
      <c r="F817">
        <v>15.5</v>
      </c>
      <c r="G817">
        <v>16</v>
      </c>
      <c r="H817">
        <v>15</v>
      </c>
      <c r="I817">
        <v>14.5</v>
      </c>
      <c r="K817">
        <v>12.75</v>
      </c>
    </row>
    <row r="818" spans="1:11" x14ac:dyDescent="0.35">
      <c r="A818" s="111">
        <v>30097</v>
      </c>
      <c r="B818">
        <v>17</v>
      </c>
      <c r="C818">
        <v>18.25</v>
      </c>
      <c r="D818">
        <v>19.25</v>
      </c>
      <c r="E818">
        <v>19.5</v>
      </c>
      <c r="F818">
        <v>15.25</v>
      </c>
      <c r="G818">
        <v>16</v>
      </c>
      <c r="H818">
        <v>14.75</v>
      </c>
      <c r="I818">
        <v>14.5</v>
      </c>
      <c r="K818">
        <v>12.75</v>
      </c>
    </row>
    <row r="819" spans="1:11" x14ac:dyDescent="0.35">
      <c r="A819" s="111">
        <v>30104</v>
      </c>
      <c r="B819">
        <v>17</v>
      </c>
      <c r="C819">
        <v>18.25</v>
      </c>
      <c r="D819">
        <v>19.25</v>
      </c>
      <c r="E819">
        <v>19.5</v>
      </c>
      <c r="F819">
        <v>15</v>
      </c>
      <c r="G819">
        <v>15.5</v>
      </c>
      <c r="H819">
        <v>14.5</v>
      </c>
      <c r="I819">
        <v>14.25</v>
      </c>
      <c r="K819">
        <v>12.75</v>
      </c>
    </row>
    <row r="820" spans="1:11" x14ac:dyDescent="0.35">
      <c r="A820" s="111">
        <v>30111</v>
      </c>
      <c r="B820">
        <v>17.5</v>
      </c>
      <c r="C820">
        <v>18.25</v>
      </c>
      <c r="D820">
        <v>19.25</v>
      </c>
      <c r="E820">
        <v>19.5</v>
      </c>
      <c r="F820">
        <v>15</v>
      </c>
      <c r="G820">
        <v>15.5</v>
      </c>
      <c r="H820">
        <v>14.5</v>
      </c>
      <c r="I820">
        <v>14.25</v>
      </c>
      <c r="K820">
        <v>13.25</v>
      </c>
    </row>
    <row r="821" spans="1:11" x14ac:dyDescent="0.35">
      <c r="A821" s="111">
        <v>30118</v>
      </c>
      <c r="B821">
        <v>17.5</v>
      </c>
      <c r="C821">
        <v>18.25</v>
      </c>
      <c r="D821">
        <v>19.25</v>
      </c>
      <c r="E821">
        <v>19.5</v>
      </c>
      <c r="F821">
        <v>15.5</v>
      </c>
      <c r="G821">
        <v>15.5</v>
      </c>
      <c r="H821">
        <v>14.5</v>
      </c>
      <c r="I821">
        <v>14.25</v>
      </c>
      <c r="K821">
        <v>13.25</v>
      </c>
    </row>
    <row r="822" spans="1:11" x14ac:dyDescent="0.35">
      <c r="A822" s="111">
        <v>30125</v>
      </c>
      <c r="B822">
        <v>18.25</v>
      </c>
      <c r="C822">
        <v>19</v>
      </c>
      <c r="D822">
        <v>19.5</v>
      </c>
      <c r="E822">
        <v>19.75</v>
      </c>
      <c r="F822">
        <v>16</v>
      </c>
      <c r="G822">
        <v>16</v>
      </c>
      <c r="H822">
        <v>14.5</v>
      </c>
      <c r="I822">
        <v>14.25</v>
      </c>
      <c r="K822">
        <v>13.75</v>
      </c>
    </row>
    <row r="823" spans="1:11" x14ac:dyDescent="0.35">
      <c r="A823" s="111">
        <v>30132</v>
      </c>
      <c r="B823">
        <v>18.25</v>
      </c>
      <c r="C823">
        <v>19</v>
      </c>
      <c r="D823">
        <v>19.5</v>
      </c>
      <c r="E823">
        <v>19.75</v>
      </c>
      <c r="F823">
        <v>16</v>
      </c>
      <c r="G823">
        <v>15.75</v>
      </c>
      <c r="H823">
        <v>14.5</v>
      </c>
      <c r="I823">
        <v>14.25</v>
      </c>
      <c r="K823">
        <v>13.75</v>
      </c>
    </row>
    <row r="824" spans="1:11" x14ac:dyDescent="0.35">
      <c r="A824" s="111">
        <v>30139</v>
      </c>
      <c r="B824">
        <v>18.25</v>
      </c>
      <c r="C824">
        <v>19</v>
      </c>
      <c r="D824">
        <v>19.5</v>
      </c>
      <c r="E824">
        <v>19.75</v>
      </c>
      <c r="F824">
        <v>16.5</v>
      </c>
      <c r="G824">
        <v>15.75</v>
      </c>
      <c r="H824">
        <v>14.5</v>
      </c>
      <c r="I824">
        <v>14.25</v>
      </c>
      <c r="K824">
        <v>13.75</v>
      </c>
    </row>
    <row r="825" spans="1:11" x14ac:dyDescent="0.35">
      <c r="A825" s="111">
        <v>30146</v>
      </c>
      <c r="B825">
        <v>18.25</v>
      </c>
      <c r="C825">
        <v>19</v>
      </c>
      <c r="D825">
        <v>19.5</v>
      </c>
      <c r="E825">
        <v>19.75</v>
      </c>
      <c r="F825">
        <v>16</v>
      </c>
      <c r="G825">
        <v>15.75</v>
      </c>
      <c r="H825">
        <v>14.5</v>
      </c>
      <c r="I825">
        <v>14.25</v>
      </c>
      <c r="K825">
        <v>13.75</v>
      </c>
    </row>
    <row r="826" spans="1:11" x14ac:dyDescent="0.35">
      <c r="A826" s="111">
        <v>30153</v>
      </c>
      <c r="B826">
        <v>17.75</v>
      </c>
      <c r="C826">
        <v>19</v>
      </c>
      <c r="D826">
        <v>19.5</v>
      </c>
      <c r="E826">
        <v>19.75</v>
      </c>
      <c r="F826">
        <v>16</v>
      </c>
      <c r="G826">
        <v>15.5</v>
      </c>
      <c r="H826">
        <v>14.5</v>
      </c>
      <c r="I826">
        <v>14.25</v>
      </c>
      <c r="K826">
        <v>13.25</v>
      </c>
    </row>
    <row r="827" spans="1:11" x14ac:dyDescent="0.35">
      <c r="A827" s="111">
        <v>30160</v>
      </c>
      <c r="B827">
        <v>17.25</v>
      </c>
      <c r="C827">
        <v>18.5</v>
      </c>
      <c r="D827">
        <v>19.25</v>
      </c>
      <c r="E827">
        <v>19.25</v>
      </c>
      <c r="F827">
        <v>15.5</v>
      </c>
      <c r="G827">
        <v>15</v>
      </c>
      <c r="H827">
        <v>14.5</v>
      </c>
      <c r="I827">
        <v>14</v>
      </c>
      <c r="K827">
        <v>12.75</v>
      </c>
    </row>
    <row r="828" spans="1:11" x14ac:dyDescent="0.35">
      <c r="A828" s="111">
        <v>30167</v>
      </c>
      <c r="B828">
        <v>17.25</v>
      </c>
      <c r="C828">
        <v>18.5</v>
      </c>
      <c r="D828">
        <v>19</v>
      </c>
      <c r="E828">
        <v>19.25</v>
      </c>
      <c r="F828">
        <v>15.25</v>
      </c>
      <c r="G828">
        <v>15</v>
      </c>
      <c r="H828">
        <v>14.5</v>
      </c>
      <c r="I828">
        <v>14</v>
      </c>
      <c r="K828">
        <v>12.75</v>
      </c>
    </row>
    <row r="829" spans="1:11" x14ac:dyDescent="0.35">
      <c r="A829" s="111">
        <v>30174</v>
      </c>
      <c r="B829">
        <v>17</v>
      </c>
      <c r="C829">
        <v>18.5</v>
      </c>
      <c r="D829">
        <v>19</v>
      </c>
      <c r="E829">
        <v>19.25</v>
      </c>
      <c r="F829">
        <v>15</v>
      </c>
      <c r="G829">
        <v>14.75</v>
      </c>
      <c r="H829">
        <v>14.5</v>
      </c>
      <c r="I829">
        <v>14</v>
      </c>
      <c r="K829">
        <v>12.5</v>
      </c>
    </row>
    <row r="830" spans="1:11" x14ac:dyDescent="0.35">
      <c r="A830" s="111">
        <v>30181</v>
      </c>
      <c r="B830">
        <v>17</v>
      </c>
      <c r="C830">
        <v>18</v>
      </c>
      <c r="D830">
        <v>18.75</v>
      </c>
      <c r="E830">
        <v>19.25</v>
      </c>
      <c r="F830">
        <v>14.5</v>
      </c>
      <c r="G830">
        <v>14.25</v>
      </c>
      <c r="H830">
        <v>14</v>
      </c>
      <c r="I830">
        <v>14</v>
      </c>
      <c r="K830">
        <v>12.5</v>
      </c>
    </row>
    <row r="831" spans="1:11" x14ac:dyDescent="0.35">
      <c r="A831" s="111">
        <v>30188</v>
      </c>
      <c r="B831">
        <v>16</v>
      </c>
      <c r="C831">
        <v>17.5</v>
      </c>
      <c r="D831">
        <v>18.25</v>
      </c>
      <c r="E831">
        <v>18.25</v>
      </c>
      <c r="F831">
        <v>14</v>
      </c>
      <c r="G831">
        <v>13.25</v>
      </c>
      <c r="H831">
        <v>13</v>
      </c>
      <c r="I831">
        <v>13</v>
      </c>
      <c r="K831">
        <v>11.5</v>
      </c>
    </row>
    <row r="832" spans="1:11" x14ac:dyDescent="0.35">
      <c r="A832" s="111">
        <v>30195</v>
      </c>
      <c r="B832">
        <v>16</v>
      </c>
      <c r="C832">
        <v>17.5</v>
      </c>
      <c r="D832">
        <v>18.25</v>
      </c>
      <c r="E832">
        <v>17.75</v>
      </c>
      <c r="F832">
        <v>13.5</v>
      </c>
      <c r="G832">
        <v>13.25</v>
      </c>
      <c r="H832">
        <v>13</v>
      </c>
      <c r="I832">
        <v>13</v>
      </c>
      <c r="K832">
        <v>11.5</v>
      </c>
    </row>
    <row r="833" spans="1:11" x14ac:dyDescent="0.35">
      <c r="A833" s="111">
        <v>30202</v>
      </c>
      <c r="B833">
        <v>15.5</v>
      </c>
      <c r="C833">
        <v>17.5</v>
      </c>
      <c r="D833">
        <v>18.25</v>
      </c>
      <c r="E833">
        <v>17.75</v>
      </c>
      <c r="F833">
        <v>13.5</v>
      </c>
      <c r="G833">
        <v>13.25</v>
      </c>
      <c r="H833">
        <v>13</v>
      </c>
      <c r="I833">
        <v>12.5</v>
      </c>
      <c r="K833">
        <v>11</v>
      </c>
    </row>
    <row r="834" spans="1:11" x14ac:dyDescent="0.35">
      <c r="A834" s="111">
        <v>30209</v>
      </c>
      <c r="B834">
        <v>15.5</v>
      </c>
      <c r="C834">
        <v>17.5</v>
      </c>
      <c r="D834">
        <v>18.25</v>
      </c>
      <c r="E834">
        <v>17.75</v>
      </c>
      <c r="F834">
        <v>13.5</v>
      </c>
      <c r="G834">
        <v>13.25</v>
      </c>
      <c r="H834">
        <v>13</v>
      </c>
      <c r="I834">
        <v>12.75</v>
      </c>
      <c r="K834">
        <v>11</v>
      </c>
    </row>
    <row r="835" spans="1:11" x14ac:dyDescent="0.35">
      <c r="A835" s="111">
        <v>30216</v>
      </c>
      <c r="B835">
        <v>15.5</v>
      </c>
      <c r="C835">
        <v>16.75</v>
      </c>
      <c r="D835">
        <v>17.75</v>
      </c>
      <c r="E835">
        <v>17.75</v>
      </c>
      <c r="F835">
        <v>13.5</v>
      </c>
      <c r="G835">
        <v>13</v>
      </c>
      <c r="H835">
        <v>13</v>
      </c>
      <c r="I835">
        <v>12.75</v>
      </c>
      <c r="K835">
        <v>11</v>
      </c>
    </row>
    <row r="836" spans="1:11" x14ac:dyDescent="0.35">
      <c r="A836" s="111">
        <v>30223</v>
      </c>
      <c r="B836">
        <v>15</v>
      </c>
      <c r="C836">
        <v>16.75</v>
      </c>
      <c r="D836">
        <v>17.75</v>
      </c>
      <c r="E836">
        <v>17.25</v>
      </c>
      <c r="F836">
        <v>13</v>
      </c>
      <c r="G836">
        <v>13</v>
      </c>
      <c r="H836">
        <v>12.75</v>
      </c>
      <c r="I836">
        <v>12.25</v>
      </c>
      <c r="K836">
        <v>10.5</v>
      </c>
    </row>
    <row r="837" spans="1:11" x14ac:dyDescent="0.35">
      <c r="A837" s="111">
        <v>30230</v>
      </c>
      <c r="B837">
        <v>15</v>
      </c>
      <c r="C837">
        <v>16.75</v>
      </c>
      <c r="D837">
        <v>17.25</v>
      </c>
      <c r="E837">
        <v>17.25</v>
      </c>
      <c r="F837">
        <v>12.5</v>
      </c>
      <c r="G837">
        <v>12.25</v>
      </c>
      <c r="H837">
        <v>12.25</v>
      </c>
      <c r="I837">
        <v>12.25</v>
      </c>
      <c r="K837">
        <v>10.5</v>
      </c>
    </row>
    <row r="838" spans="1:11" x14ac:dyDescent="0.35">
      <c r="A838" s="111">
        <v>30237</v>
      </c>
      <c r="B838">
        <v>14.5</v>
      </c>
      <c r="C838">
        <v>15.25</v>
      </c>
      <c r="D838">
        <v>16.25</v>
      </c>
      <c r="E838">
        <v>16.5</v>
      </c>
      <c r="F838">
        <v>12</v>
      </c>
      <c r="G838">
        <v>11.75</v>
      </c>
      <c r="H838">
        <v>11.75</v>
      </c>
      <c r="I838">
        <v>11.25</v>
      </c>
      <c r="K838">
        <v>10</v>
      </c>
    </row>
    <row r="839" spans="1:11" x14ac:dyDescent="0.35">
      <c r="A839" s="111">
        <v>30244</v>
      </c>
      <c r="B839">
        <v>13.75</v>
      </c>
      <c r="C839">
        <v>14.25</v>
      </c>
      <c r="D839">
        <v>15.5</v>
      </c>
      <c r="E839">
        <v>16</v>
      </c>
      <c r="F839">
        <v>11.5</v>
      </c>
      <c r="G839">
        <v>11.5</v>
      </c>
      <c r="H839">
        <v>11.5</v>
      </c>
      <c r="I839">
        <v>11</v>
      </c>
      <c r="K839">
        <v>9.25</v>
      </c>
    </row>
    <row r="840" spans="1:11" x14ac:dyDescent="0.35">
      <c r="A840" s="111">
        <v>30251</v>
      </c>
      <c r="B840">
        <v>13.75</v>
      </c>
      <c r="C840">
        <v>14.25</v>
      </c>
      <c r="D840">
        <v>15.25</v>
      </c>
      <c r="E840">
        <v>15.75</v>
      </c>
      <c r="F840">
        <v>11.5</v>
      </c>
      <c r="G840">
        <v>11.5</v>
      </c>
      <c r="H840">
        <v>11.5</v>
      </c>
      <c r="I840">
        <v>11</v>
      </c>
      <c r="K840">
        <v>9.25</v>
      </c>
    </row>
    <row r="841" spans="1:11" x14ac:dyDescent="0.35">
      <c r="A841" s="111">
        <v>30258</v>
      </c>
      <c r="B841">
        <v>13.75</v>
      </c>
      <c r="C841">
        <v>14.25</v>
      </c>
      <c r="D841">
        <v>15.25</v>
      </c>
      <c r="E841">
        <v>15.75</v>
      </c>
      <c r="F841">
        <v>11.25</v>
      </c>
      <c r="G841">
        <v>11.75</v>
      </c>
      <c r="H841">
        <v>11.5</v>
      </c>
      <c r="I841">
        <v>11</v>
      </c>
      <c r="K841">
        <v>9.25</v>
      </c>
    </row>
    <row r="842" spans="1:11" x14ac:dyDescent="0.35">
      <c r="A842" s="111">
        <v>30265</v>
      </c>
      <c r="B842">
        <v>13.75</v>
      </c>
      <c r="C842">
        <v>14.25</v>
      </c>
      <c r="D842">
        <v>15.25</v>
      </c>
      <c r="E842">
        <v>15.75</v>
      </c>
      <c r="F842">
        <v>11.25</v>
      </c>
      <c r="G842">
        <v>11.75</v>
      </c>
      <c r="H842">
        <v>11.5</v>
      </c>
      <c r="I842">
        <v>11</v>
      </c>
      <c r="K842">
        <v>9.25</v>
      </c>
    </row>
    <row r="843" spans="1:11" x14ac:dyDescent="0.35">
      <c r="A843" s="111">
        <v>30272</v>
      </c>
      <c r="B843">
        <v>13</v>
      </c>
      <c r="C843">
        <v>13.5</v>
      </c>
      <c r="D843">
        <v>14.5</v>
      </c>
      <c r="E843">
        <v>14.75</v>
      </c>
      <c r="F843">
        <v>10.75</v>
      </c>
      <c r="G843">
        <v>11.25</v>
      </c>
      <c r="H843">
        <v>11</v>
      </c>
      <c r="I843">
        <v>10</v>
      </c>
      <c r="K843">
        <v>8.5</v>
      </c>
    </row>
    <row r="844" spans="1:11" x14ac:dyDescent="0.35">
      <c r="A844" s="111">
        <v>30279</v>
      </c>
      <c r="B844">
        <v>13</v>
      </c>
      <c r="C844">
        <v>13.25</v>
      </c>
      <c r="D844">
        <v>14.5</v>
      </c>
      <c r="E844">
        <v>14.75</v>
      </c>
      <c r="F844">
        <v>10.75</v>
      </c>
      <c r="G844">
        <v>11.25</v>
      </c>
      <c r="H844">
        <v>11</v>
      </c>
      <c r="I844">
        <v>10</v>
      </c>
      <c r="K844">
        <v>8.5</v>
      </c>
    </row>
    <row r="845" spans="1:11" x14ac:dyDescent="0.35">
      <c r="A845" s="111">
        <v>30286</v>
      </c>
      <c r="B845">
        <v>13</v>
      </c>
      <c r="C845">
        <v>13</v>
      </c>
      <c r="D845">
        <v>14.25</v>
      </c>
      <c r="E845">
        <v>14.5</v>
      </c>
      <c r="F845">
        <v>10.75</v>
      </c>
      <c r="G845">
        <v>11</v>
      </c>
      <c r="H845">
        <v>11</v>
      </c>
      <c r="I845">
        <v>10</v>
      </c>
      <c r="K845">
        <v>8.5</v>
      </c>
    </row>
    <row r="846" spans="1:11" x14ac:dyDescent="0.35">
      <c r="A846" s="111">
        <v>30293</v>
      </c>
      <c r="B846">
        <v>13</v>
      </c>
      <c r="C846">
        <v>13</v>
      </c>
      <c r="D846">
        <v>14.25</v>
      </c>
      <c r="E846">
        <v>14.5</v>
      </c>
      <c r="F846">
        <v>10.75</v>
      </c>
      <c r="G846">
        <v>11</v>
      </c>
      <c r="H846">
        <v>11</v>
      </c>
      <c r="I846">
        <v>10</v>
      </c>
      <c r="K846">
        <v>8.5</v>
      </c>
    </row>
    <row r="847" spans="1:11" x14ac:dyDescent="0.35">
      <c r="A847" s="111">
        <v>30300</v>
      </c>
      <c r="B847">
        <v>13</v>
      </c>
      <c r="C847">
        <v>13</v>
      </c>
      <c r="D847">
        <v>14.25</v>
      </c>
      <c r="E847">
        <v>14.75</v>
      </c>
      <c r="F847">
        <v>10.5</v>
      </c>
      <c r="G847">
        <v>10.75</v>
      </c>
      <c r="H847">
        <v>11</v>
      </c>
      <c r="I847">
        <v>10</v>
      </c>
      <c r="K847">
        <v>8.5</v>
      </c>
    </row>
    <row r="848" spans="1:11" x14ac:dyDescent="0.35">
      <c r="A848" s="111">
        <v>30307</v>
      </c>
      <c r="B848">
        <v>12.5</v>
      </c>
      <c r="C848">
        <v>12.5</v>
      </c>
      <c r="D848">
        <v>14.25</v>
      </c>
      <c r="E848">
        <v>14.75</v>
      </c>
      <c r="F848">
        <v>10</v>
      </c>
      <c r="G848">
        <v>10.25</v>
      </c>
      <c r="H848">
        <v>10.5</v>
      </c>
      <c r="I848">
        <v>9.25</v>
      </c>
      <c r="K848">
        <v>8</v>
      </c>
    </row>
    <row r="849" spans="1:11" x14ac:dyDescent="0.35">
      <c r="A849" s="111">
        <v>30314</v>
      </c>
      <c r="B849">
        <v>12.5</v>
      </c>
      <c r="C849">
        <v>12.5</v>
      </c>
      <c r="D849">
        <v>14.25</v>
      </c>
      <c r="E849">
        <v>14.75</v>
      </c>
      <c r="F849">
        <v>10</v>
      </c>
      <c r="G849">
        <v>10.25</v>
      </c>
      <c r="H849">
        <v>10.5</v>
      </c>
      <c r="I849">
        <v>9.25</v>
      </c>
      <c r="K849">
        <v>8</v>
      </c>
    </row>
    <row r="850" spans="1:11" x14ac:dyDescent="0.35">
      <c r="A850" s="111">
        <v>30321</v>
      </c>
      <c r="B850">
        <v>12</v>
      </c>
      <c r="C850">
        <v>12.5</v>
      </c>
      <c r="D850">
        <v>14</v>
      </c>
      <c r="E850">
        <v>14.75</v>
      </c>
      <c r="F850">
        <v>10</v>
      </c>
      <c r="G850">
        <v>10.25</v>
      </c>
      <c r="H850">
        <v>10.5</v>
      </c>
      <c r="I850">
        <v>9.25</v>
      </c>
      <c r="K850">
        <v>8</v>
      </c>
    </row>
    <row r="851" spans="1:11" x14ac:dyDescent="0.35">
      <c r="A851" s="111">
        <v>30328</v>
      </c>
      <c r="B851">
        <v>12</v>
      </c>
      <c r="C851">
        <v>12</v>
      </c>
      <c r="D851">
        <v>12.75</v>
      </c>
      <c r="E851">
        <v>13.5</v>
      </c>
      <c r="F851">
        <v>9.5</v>
      </c>
      <c r="G851">
        <v>10</v>
      </c>
      <c r="H851">
        <v>10.75</v>
      </c>
      <c r="I851">
        <v>9</v>
      </c>
      <c r="K851">
        <v>7.5</v>
      </c>
    </row>
    <row r="852" spans="1:11" x14ac:dyDescent="0.35">
      <c r="A852" s="111">
        <v>30335</v>
      </c>
      <c r="B852">
        <v>12</v>
      </c>
      <c r="C852">
        <v>11.75</v>
      </c>
      <c r="D852">
        <v>12.75</v>
      </c>
      <c r="E852">
        <v>13.5</v>
      </c>
      <c r="F852">
        <v>9.5</v>
      </c>
      <c r="G852">
        <v>10</v>
      </c>
      <c r="H852">
        <v>11</v>
      </c>
      <c r="I852">
        <v>8.75</v>
      </c>
      <c r="K852">
        <v>7.5</v>
      </c>
    </row>
    <row r="853" spans="1:11" x14ac:dyDescent="0.35">
      <c r="A853" s="111">
        <v>30342</v>
      </c>
      <c r="B853">
        <v>12</v>
      </c>
      <c r="C853">
        <v>11.75</v>
      </c>
      <c r="D853">
        <v>12.75</v>
      </c>
      <c r="E853">
        <v>13.5</v>
      </c>
      <c r="F853">
        <v>9.5</v>
      </c>
      <c r="G853">
        <v>10.5</v>
      </c>
      <c r="H853">
        <v>11</v>
      </c>
      <c r="I853">
        <v>8.75</v>
      </c>
      <c r="K853">
        <v>7.5</v>
      </c>
    </row>
    <row r="854" spans="1:11" x14ac:dyDescent="0.35">
      <c r="A854" s="111">
        <v>30349</v>
      </c>
      <c r="B854">
        <v>12</v>
      </c>
      <c r="C854">
        <v>11.75</v>
      </c>
      <c r="D854">
        <v>12.75</v>
      </c>
      <c r="E854">
        <v>13.5</v>
      </c>
      <c r="F854">
        <v>9.5</v>
      </c>
      <c r="G854">
        <v>10.5</v>
      </c>
      <c r="H854">
        <v>11.25</v>
      </c>
      <c r="I854">
        <v>8.75</v>
      </c>
      <c r="K854">
        <v>7.5</v>
      </c>
    </row>
    <row r="855" spans="1:11" x14ac:dyDescent="0.35">
      <c r="A855" s="111">
        <v>30356</v>
      </c>
      <c r="B855">
        <v>12</v>
      </c>
      <c r="C855">
        <v>11.75</v>
      </c>
      <c r="D855">
        <v>12.75</v>
      </c>
      <c r="E855">
        <v>13.5</v>
      </c>
      <c r="F855">
        <v>9.5</v>
      </c>
      <c r="G855">
        <v>10.5</v>
      </c>
      <c r="H855">
        <v>11.25</v>
      </c>
      <c r="I855">
        <v>8.75</v>
      </c>
      <c r="K855">
        <v>7.5</v>
      </c>
    </row>
    <row r="856" spans="1:11" x14ac:dyDescent="0.35">
      <c r="A856" s="111">
        <v>30363</v>
      </c>
      <c r="B856">
        <v>12</v>
      </c>
      <c r="C856">
        <v>11.75</v>
      </c>
      <c r="D856">
        <v>12.75</v>
      </c>
      <c r="E856">
        <v>13.5</v>
      </c>
      <c r="F856">
        <v>9.5</v>
      </c>
      <c r="G856">
        <v>10.5</v>
      </c>
      <c r="H856">
        <v>11.25</v>
      </c>
      <c r="I856">
        <v>8.75</v>
      </c>
      <c r="K856">
        <v>7.5</v>
      </c>
    </row>
    <row r="857" spans="1:11" x14ac:dyDescent="0.35">
      <c r="A857" s="111">
        <v>30370</v>
      </c>
      <c r="B857">
        <v>11.5</v>
      </c>
      <c r="C857">
        <v>11.75</v>
      </c>
      <c r="D857">
        <v>12.75</v>
      </c>
      <c r="E857">
        <v>13.5</v>
      </c>
      <c r="F857">
        <v>9.5</v>
      </c>
      <c r="G857">
        <v>10.5</v>
      </c>
      <c r="H857">
        <v>11.25</v>
      </c>
      <c r="I857">
        <v>8.5</v>
      </c>
      <c r="K857">
        <v>7</v>
      </c>
    </row>
    <row r="858" spans="1:11" x14ac:dyDescent="0.35">
      <c r="A858" s="111">
        <v>30377</v>
      </c>
      <c r="B858">
        <v>11.5</v>
      </c>
      <c r="C858">
        <v>11.75</v>
      </c>
      <c r="D858">
        <v>12.75</v>
      </c>
      <c r="E858">
        <v>13.5</v>
      </c>
      <c r="F858">
        <v>9.5</v>
      </c>
      <c r="G858">
        <v>10.75</v>
      </c>
      <c r="H858">
        <v>11.25</v>
      </c>
      <c r="I858">
        <v>8.5</v>
      </c>
      <c r="K858">
        <v>7</v>
      </c>
    </row>
    <row r="859" spans="1:11" x14ac:dyDescent="0.35">
      <c r="A859" s="111">
        <v>30384</v>
      </c>
      <c r="B859">
        <v>11.5</v>
      </c>
      <c r="C859">
        <v>11.75</v>
      </c>
      <c r="D859">
        <v>12.75</v>
      </c>
      <c r="E859">
        <v>13.5</v>
      </c>
      <c r="F859">
        <v>9</v>
      </c>
      <c r="G859">
        <v>10.75</v>
      </c>
      <c r="H859">
        <v>11.25</v>
      </c>
      <c r="I859">
        <v>8.5</v>
      </c>
      <c r="K859">
        <v>7</v>
      </c>
    </row>
    <row r="860" spans="1:11" x14ac:dyDescent="0.35">
      <c r="A860" s="111">
        <v>30391</v>
      </c>
      <c r="B860">
        <v>11.5</v>
      </c>
      <c r="C860">
        <v>11.75</v>
      </c>
      <c r="D860">
        <v>12.75</v>
      </c>
      <c r="E860">
        <v>13.5</v>
      </c>
      <c r="F860">
        <v>9</v>
      </c>
      <c r="G860">
        <v>10.75</v>
      </c>
      <c r="H860">
        <v>11.25</v>
      </c>
      <c r="I860">
        <v>8.5</v>
      </c>
      <c r="K860">
        <v>7</v>
      </c>
    </row>
    <row r="861" spans="1:11" x14ac:dyDescent="0.35">
      <c r="A861" s="111">
        <v>30398</v>
      </c>
      <c r="B861">
        <v>11.5</v>
      </c>
      <c r="C861">
        <v>11.5</v>
      </c>
      <c r="D861">
        <v>12.75</v>
      </c>
      <c r="E861">
        <v>13.5</v>
      </c>
      <c r="F861">
        <v>9</v>
      </c>
      <c r="G861">
        <v>10.75</v>
      </c>
      <c r="H861">
        <v>11.25</v>
      </c>
      <c r="I861">
        <v>8.5</v>
      </c>
      <c r="K861">
        <v>7</v>
      </c>
    </row>
    <row r="862" spans="1:11" x14ac:dyDescent="0.35">
      <c r="A862" s="111">
        <v>30405</v>
      </c>
      <c r="B862">
        <v>11.5</v>
      </c>
      <c r="C862">
        <v>11.25</v>
      </c>
      <c r="D862">
        <v>12.75</v>
      </c>
      <c r="E862">
        <v>13.5</v>
      </c>
      <c r="F862">
        <v>9</v>
      </c>
      <c r="G862">
        <v>10.75</v>
      </c>
      <c r="H862">
        <v>11.25</v>
      </c>
      <c r="I862">
        <v>8</v>
      </c>
      <c r="K862">
        <v>7</v>
      </c>
    </row>
    <row r="863" spans="1:11" x14ac:dyDescent="0.35">
      <c r="A863" s="111">
        <v>30412</v>
      </c>
      <c r="B863">
        <v>11.5</v>
      </c>
      <c r="C863">
        <v>11.25</v>
      </c>
      <c r="D863">
        <v>12.75</v>
      </c>
      <c r="E863">
        <v>13.5</v>
      </c>
      <c r="F863">
        <v>9</v>
      </c>
      <c r="G863">
        <v>10.75</v>
      </c>
      <c r="H863">
        <v>11.25</v>
      </c>
      <c r="I863">
        <v>8</v>
      </c>
      <c r="K863">
        <v>7</v>
      </c>
    </row>
    <row r="864" spans="1:11" x14ac:dyDescent="0.35">
      <c r="A864" s="111">
        <v>30419</v>
      </c>
      <c r="B864">
        <v>11.5</v>
      </c>
      <c r="C864">
        <v>11.25</v>
      </c>
      <c r="D864">
        <v>12.75</v>
      </c>
      <c r="E864">
        <v>13.5</v>
      </c>
      <c r="F864">
        <v>9</v>
      </c>
      <c r="G864">
        <v>10.75</v>
      </c>
      <c r="H864">
        <v>11.25</v>
      </c>
      <c r="I864">
        <v>8</v>
      </c>
      <c r="K864">
        <v>7</v>
      </c>
    </row>
    <row r="865" spans="1:11" x14ac:dyDescent="0.35">
      <c r="A865" s="111">
        <v>30426</v>
      </c>
      <c r="B865">
        <v>11</v>
      </c>
      <c r="C865">
        <v>11.25</v>
      </c>
      <c r="D865">
        <v>12.75</v>
      </c>
      <c r="E865">
        <v>13.25</v>
      </c>
      <c r="F865">
        <v>8.5</v>
      </c>
      <c r="G865">
        <v>10.75</v>
      </c>
      <c r="H865">
        <v>11.25</v>
      </c>
      <c r="I865">
        <v>8</v>
      </c>
      <c r="K865">
        <v>6.75</v>
      </c>
    </row>
    <row r="866" spans="1:11" x14ac:dyDescent="0.35">
      <c r="A866" s="111">
        <v>30433</v>
      </c>
      <c r="B866">
        <v>11</v>
      </c>
      <c r="C866">
        <v>11</v>
      </c>
      <c r="D866">
        <v>12.5</v>
      </c>
      <c r="E866">
        <v>13.25</v>
      </c>
      <c r="F866">
        <v>8.5</v>
      </c>
      <c r="G866">
        <v>10.75</v>
      </c>
      <c r="H866">
        <v>11.25</v>
      </c>
      <c r="I866">
        <v>8</v>
      </c>
      <c r="K866">
        <v>6.75</v>
      </c>
    </row>
    <row r="867" spans="1:11" x14ac:dyDescent="0.35">
      <c r="A867" s="111">
        <v>30440</v>
      </c>
      <c r="B867">
        <v>11</v>
      </c>
      <c r="C867">
        <v>11</v>
      </c>
      <c r="D867">
        <v>12.5</v>
      </c>
      <c r="E867">
        <v>13.25</v>
      </c>
      <c r="F867">
        <v>8.5</v>
      </c>
      <c r="G867">
        <v>10.75</v>
      </c>
      <c r="H867">
        <v>11.25</v>
      </c>
      <c r="I867">
        <v>8</v>
      </c>
      <c r="K867">
        <v>6.75</v>
      </c>
    </row>
    <row r="868" spans="1:11" x14ac:dyDescent="0.35">
      <c r="A868" s="111">
        <v>30447</v>
      </c>
      <c r="B868">
        <v>11</v>
      </c>
      <c r="C868">
        <v>11</v>
      </c>
      <c r="D868">
        <v>12.5</v>
      </c>
      <c r="E868">
        <v>13.25</v>
      </c>
      <c r="F868">
        <v>8.5</v>
      </c>
      <c r="G868">
        <v>10.75</v>
      </c>
      <c r="H868">
        <v>11.25</v>
      </c>
      <c r="I868">
        <v>8</v>
      </c>
      <c r="K868">
        <v>6.75</v>
      </c>
    </row>
    <row r="869" spans="1:11" x14ac:dyDescent="0.35">
      <c r="A869" s="111">
        <v>30454</v>
      </c>
      <c r="B869">
        <v>11</v>
      </c>
      <c r="C869">
        <v>11</v>
      </c>
      <c r="D869">
        <v>12.5</v>
      </c>
      <c r="E869">
        <v>13</v>
      </c>
      <c r="F869">
        <v>8.5</v>
      </c>
      <c r="G869">
        <v>10.5</v>
      </c>
      <c r="H869">
        <v>11</v>
      </c>
      <c r="I869">
        <v>8</v>
      </c>
      <c r="K869">
        <v>6.75</v>
      </c>
    </row>
    <row r="870" spans="1:11" x14ac:dyDescent="0.35">
      <c r="A870" s="111">
        <v>30461</v>
      </c>
      <c r="B870">
        <v>11</v>
      </c>
      <c r="C870">
        <v>11</v>
      </c>
      <c r="D870">
        <v>12.5</v>
      </c>
      <c r="E870">
        <v>13</v>
      </c>
      <c r="F870">
        <v>8.5</v>
      </c>
      <c r="G870">
        <v>10.5</v>
      </c>
      <c r="H870">
        <v>11</v>
      </c>
      <c r="I870">
        <v>8</v>
      </c>
      <c r="K870">
        <v>6.75</v>
      </c>
    </row>
    <row r="871" spans="1:11" x14ac:dyDescent="0.35">
      <c r="A871" s="111">
        <v>30468</v>
      </c>
      <c r="B871">
        <v>11</v>
      </c>
      <c r="C871">
        <v>11</v>
      </c>
      <c r="D871">
        <v>12.5</v>
      </c>
      <c r="E871">
        <v>13</v>
      </c>
      <c r="F871">
        <v>8.5</v>
      </c>
      <c r="G871">
        <v>10.5</v>
      </c>
      <c r="H871">
        <v>11</v>
      </c>
      <c r="I871">
        <v>8</v>
      </c>
      <c r="K871">
        <v>6.75</v>
      </c>
    </row>
    <row r="872" spans="1:11" x14ac:dyDescent="0.35">
      <c r="A872" s="111">
        <v>30475</v>
      </c>
      <c r="B872">
        <v>11</v>
      </c>
      <c r="C872">
        <v>11</v>
      </c>
      <c r="D872">
        <v>12.5</v>
      </c>
      <c r="E872">
        <v>13</v>
      </c>
      <c r="F872">
        <v>8.5</v>
      </c>
      <c r="G872">
        <v>10.5</v>
      </c>
      <c r="H872">
        <v>11</v>
      </c>
      <c r="I872">
        <v>8</v>
      </c>
      <c r="K872">
        <v>6.75</v>
      </c>
    </row>
    <row r="873" spans="1:11" x14ac:dyDescent="0.35">
      <c r="A873" s="111">
        <v>30482</v>
      </c>
      <c r="B873">
        <v>11</v>
      </c>
      <c r="C873">
        <v>11</v>
      </c>
      <c r="D873">
        <v>12.5</v>
      </c>
      <c r="E873">
        <v>13</v>
      </c>
      <c r="F873">
        <v>8.75</v>
      </c>
      <c r="G873">
        <v>10.75</v>
      </c>
      <c r="H873">
        <v>11.25</v>
      </c>
      <c r="I873">
        <v>8</v>
      </c>
      <c r="K873">
        <v>6.75</v>
      </c>
    </row>
    <row r="874" spans="1:11" x14ac:dyDescent="0.35">
      <c r="A874" s="111">
        <v>30489</v>
      </c>
      <c r="B874">
        <v>11</v>
      </c>
      <c r="C874">
        <v>11</v>
      </c>
      <c r="D874">
        <v>12.5</v>
      </c>
      <c r="E874">
        <v>13</v>
      </c>
      <c r="F874">
        <v>8.75</v>
      </c>
      <c r="G874">
        <v>10.75</v>
      </c>
      <c r="H874">
        <v>11.25</v>
      </c>
      <c r="I874">
        <v>8.5</v>
      </c>
      <c r="K874">
        <v>6.75</v>
      </c>
    </row>
    <row r="875" spans="1:11" x14ac:dyDescent="0.35">
      <c r="A875" s="111">
        <v>30496</v>
      </c>
      <c r="B875">
        <v>11</v>
      </c>
      <c r="C875">
        <v>11</v>
      </c>
      <c r="D875">
        <v>12.5</v>
      </c>
      <c r="E875">
        <v>13</v>
      </c>
      <c r="F875">
        <v>8.75</v>
      </c>
      <c r="G875">
        <v>10.75</v>
      </c>
      <c r="H875">
        <v>11.25</v>
      </c>
      <c r="I875">
        <v>8.5</v>
      </c>
      <c r="K875">
        <v>6.75</v>
      </c>
    </row>
    <row r="876" spans="1:11" x14ac:dyDescent="0.35">
      <c r="A876" s="111">
        <v>30503</v>
      </c>
      <c r="B876">
        <v>11</v>
      </c>
      <c r="C876">
        <v>11</v>
      </c>
      <c r="D876">
        <v>12.5</v>
      </c>
      <c r="E876">
        <v>13</v>
      </c>
      <c r="F876">
        <v>8.75</v>
      </c>
      <c r="G876">
        <v>10.75</v>
      </c>
      <c r="H876">
        <v>11.25</v>
      </c>
      <c r="I876">
        <v>8.5</v>
      </c>
      <c r="K876">
        <v>6.75</v>
      </c>
    </row>
    <row r="877" spans="1:11" x14ac:dyDescent="0.35">
      <c r="A877" s="111">
        <v>30510</v>
      </c>
      <c r="B877">
        <v>11</v>
      </c>
      <c r="C877">
        <v>11</v>
      </c>
      <c r="D877">
        <v>12.25</v>
      </c>
      <c r="E877">
        <v>13</v>
      </c>
      <c r="F877">
        <v>8.75</v>
      </c>
      <c r="G877">
        <v>10.75</v>
      </c>
      <c r="H877">
        <v>11.25</v>
      </c>
      <c r="I877">
        <v>8.5</v>
      </c>
      <c r="K877">
        <v>6.75</v>
      </c>
    </row>
    <row r="878" spans="1:11" x14ac:dyDescent="0.35">
      <c r="A878" s="111">
        <v>30517</v>
      </c>
      <c r="B878">
        <v>11</v>
      </c>
      <c r="C878">
        <v>11</v>
      </c>
      <c r="D878">
        <v>12.5</v>
      </c>
      <c r="E878">
        <v>13</v>
      </c>
      <c r="F878">
        <v>8.75</v>
      </c>
      <c r="G878">
        <v>10.75</v>
      </c>
      <c r="H878">
        <v>11.25</v>
      </c>
      <c r="I878">
        <v>8.5</v>
      </c>
      <c r="K878">
        <v>6.75</v>
      </c>
    </row>
    <row r="879" spans="1:11" x14ac:dyDescent="0.35">
      <c r="A879" s="111">
        <v>30524</v>
      </c>
      <c r="B879">
        <v>11</v>
      </c>
      <c r="C879">
        <v>11</v>
      </c>
      <c r="D879">
        <v>12.75</v>
      </c>
      <c r="E879">
        <v>13.5</v>
      </c>
      <c r="F879">
        <v>8.75</v>
      </c>
      <c r="G879">
        <v>10.75</v>
      </c>
      <c r="H879">
        <v>11.5</v>
      </c>
      <c r="I879">
        <v>8.5</v>
      </c>
      <c r="K879">
        <v>6.75</v>
      </c>
    </row>
    <row r="880" spans="1:11" x14ac:dyDescent="0.35">
      <c r="A880" s="111">
        <v>30531</v>
      </c>
      <c r="B880">
        <v>11</v>
      </c>
      <c r="C880">
        <v>11</v>
      </c>
      <c r="D880">
        <v>12.75</v>
      </c>
      <c r="E880">
        <v>13.5</v>
      </c>
      <c r="F880">
        <v>9</v>
      </c>
      <c r="G880">
        <v>11</v>
      </c>
      <c r="H880">
        <v>11.75</v>
      </c>
      <c r="I880">
        <v>8.5</v>
      </c>
      <c r="K880">
        <v>6.75</v>
      </c>
    </row>
    <row r="881" spans="1:11" x14ac:dyDescent="0.35">
      <c r="A881" s="111">
        <v>30538</v>
      </c>
      <c r="B881">
        <v>11</v>
      </c>
      <c r="C881">
        <v>11</v>
      </c>
      <c r="D881">
        <v>12.75</v>
      </c>
      <c r="E881">
        <v>13.5</v>
      </c>
      <c r="F881">
        <v>9.25</v>
      </c>
      <c r="G881">
        <v>11</v>
      </c>
      <c r="H881">
        <v>11.75</v>
      </c>
      <c r="I881">
        <v>8.5</v>
      </c>
      <c r="K881">
        <v>6.75</v>
      </c>
    </row>
    <row r="882" spans="1:11" x14ac:dyDescent="0.35">
      <c r="A882" s="111">
        <v>30545</v>
      </c>
      <c r="B882">
        <v>11</v>
      </c>
      <c r="C882">
        <v>11</v>
      </c>
      <c r="D882">
        <v>13</v>
      </c>
      <c r="E882">
        <v>13.75</v>
      </c>
      <c r="F882">
        <v>9.25</v>
      </c>
      <c r="G882">
        <v>11</v>
      </c>
      <c r="H882">
        <v>11.75</v>
      </c>
      <c r="I882">
        <v>8.5</v>
      </c>
      <c r="K882">
        <v>6.75</v>
      </c>
    </row>
    <row r="883" spans="1:11" x14ac:dyDescent="0.35">
      <c r="A883" s="111">
        <v>30552</v>
      </c>
      <c r="B883">
        <v>11</v>
      </c>
      <c r="C883">
        <v>11</v>
      </c>
      <c r="D883">
        <v>13.25</v>
      </c>
      <c r="E883">
        <v>14</v>
      </c>
      <c r="F883">
        <v>9.25</v>
      </c>
      <c r="G883">
        <v>11.25</v>
      </c>
      <c r="H883">
        <v>12</v>
      </c>
      <c r="I883">
        <v>8.5</v>
      </c>
      <c r="K883">
        <v>6.75</v>
      </c>
    </row>
    <row r="884" spans="1:11" x14ac:dyDescent="0.35">
      <c r="A884" s="111">
        <v>30559</v>
      </c>
      <c r="B884">
        <v>11</v>
      </c>
      <c r="C884">
        <v>11</v>
      </c>
      <c r="D884">
        <v>13.25</v>
      </c>
      <c r="E884">
        <v>14</v>
      </c>
      <c r="F884">
        <v>9.25</v>
      </c>
      <c r="G884">
        <v>11.25</v>
      </c>
      <c r="H884">
        <v>12</v>
      </c>
      <c r="I884">
        <v>8.5</v>
      </c>
      <c r="K884">
        <v>6.75</v>
      </c>
    </row>
    <row r="885" spans="1:11" x14ac:dyDescent="0.35">
      <c r="A885" s="111">
        <v>30566</v>
      </c>
      <c r="B885">
        <v>11</v>
      </c>
      <c r="C885">
        <v>11</v>
      </c>
      <c r="D885">
        <v>13.25</v>
      </c>
      <c r="E885">
        <v>14</v>
      </c>
      <c r="F885">
        <v>9.25</v>
      </c>
      <c r="G885">
        <v>11.25</v>
      </c>
      <c r="H885">
        <v>12</v>
      </c>
      <c r="I885">
        <v>8.5</v>
      </c>
      <c r="K885">
        <v>6.75</v>
      </c>
    </row>
    <row r="886" spans="1:11" x14ac:dyDescent="0.35">
      <c r="A886" s="111">
        <v>30573</v>
      </c>
      <c r="B886">
        <v>11</v>
      </c>
      <c r="C886">
        <v>11</v>
      </c>
      <c r="D886">
        <v>13</v>
      </c>
      <c r="E886">
        <v>13.75</v>
      </c>
      <c r="F886">
        <v>9.25</v>
      </c>
      <c r="G886">
        <v>11.25</v>
      </c>
      <c r="H886">
        <v>12</v>
      </c>
      <c r="I886">
        <v>8.5</v>
      </c>
      <c r="K886">
        <v>6.75</v>
      </c>
    </row>
    <row r="887" spans="1:11" x14ac:dyDescent="0.35">
      <c r="A887" s="111">
        <v>30580</v>
      </c>
      <c r="B887">
        <v>11</v>
      </c>
      <c r="C887">
        <v>11</v>
      </c>
      <c r="D887">
        <v>13</v>
      </c>
      <c r="E887">
        <v>13.75</v>
      </c>
      <c r="F887">
        <v>9.25</v>
      </c>
      <c r="G887">
        <v>11.25</v>
      </c>
      <c r="H887">
        <v>12</v>
      </c>
      <c r="I887">
        <v>8.5</v>
      </c>
      <c r="K887">
        <v>6.75</v>
      </c>
    </row>
    <row r="888" spans="1:11" x14ac:dyDescent="0.35">
      <c r="A888" s="111">
        <v>30587</v>
      </c>
      <c r="B888">
        <v>11</v>
      </c>
      <c r="C888">
        <v>10.75</v>
      </c>
      <c r="D888">
        <v>12.75</v>
      </c>
      <c r="E888">
        <v>13.5</v>
      </c>
      <c r="F888">
        <v>9.25</v>
      </c>
      <c r="G888">
        <v>11.25</v>
      </c>
      <c r="H888">
        <v>12</v>
      </c>
      <c r="I888">
        <v>8.5</v>
      </c>
      <c r="K888">
        <v>6.75</v>
      </c>
    </row>
    <row r="889" spans="1:11" x14ac:dyDescent="0.35">
      <c r="A889" s="111">
        <v>30594</v>
      </c>
      <c r="B889">
        <v>11</v>
      </c>
      <c r="C889">
        <v>10.75</v>
      </c>
      <c r="D889">
        <v>12.75</v>
      </c>
      <c r="E889">
        <v>13.5</v>
      </c>
      <c r="F889">
        <v>9</v>
      </c>
      <c r="G889">
        <v>11</v>
      </c>
      <c r="H889">
        <v>11.75</v>
      </c>
      <c r="I889">
        <v>8.5</v>
      </c>
      <c r="K889">
        <v>6.75</v>
      </c>
    </row>
    <row r="890" spans="1:11" x14ac:dyDescent="0.35">
      <c r="A890" s="111">
        <v>30601</v>
      </c>
      <c r="B890">
        <v>11</v>
      </c>
      <c r="C890">
        <v>10.75</v>
      </c>
      <c r="D890">
        <v>12.75</v>
      </c>
      <c r="E890">
        <v>13.5</v>
      </c>
      <c r="F890">
        <v>9</v>
      </c>
      <c r="G890">
        <v>11</v>
      </c>
      <c r="H890">
        <v>11.75</v>
      </c>
      <c r="I890">
        <v>8.5</v>
      </c>
      <c r="K890">
        <v>6.75</v>
      </c>
    </row>
    <row r="891" spans="1:11" x14ac:dyDescent="0.35">
      <c r="A891" s="111">
        <v>30608</v>
      </c>
      <c r="B891">
        <v>11</v>
      </c>
      <c r="C891">
        <v>10.75</v>
      </c>
      <c r="D891">
        <v>12.25</v>
      </c>
      <c r="E891">
        <v>13</v>
      </c>
      <c r="F891">
        <v>9</v>
      </c>
      <c r="G891">
        <v>10.75</v>
      </c>
      <c r="H891">
        <v>11.5</v>
      </c>
      <c r="I891">
        <v>8.5</v>
      </c>
      <c r="K891">
        <v>6.75</v>
      </c>
    </row>
    <row r="892" spans="1:11" x14ac:dyDescent="0.35">
      <c r="A892" s="111">
        <v>30615</v>
      </c>
      <c r="B892">
        <v>11</v>
      </c>
      <c r="C892">
        <v>10.75</v>
      </c>
      <c r="D892">
        <v>12.25</v>
      </c>
      <c r="E892">
        <v>13</v>
      </c>
      <c r="F892">
        <v>9</v>
      </c>
      <c r="G892">
        <v>10.75</v>
      </c>
      <c r="H892">
        <v>11.5</v>
      </c>
      <c r="I892">
        <v>8.5</v>
      </c>
      <c r="K892">
        <v>6.75</v>
      </c>
    </row>
    <row r="893" spans="1:11" x14ac:dyDescent="0.35">
      <c r="A893" s="111">
        <v>30622</v>
      </c>
      <c r="B893">
        <v>11</v>
      </c>
      <c r="C893">
        <v>10.75</v>
      </c>
      <c r="D893">
        <v>12.25</v>
      </c>
      <c r="E893">
        <v>13</v>
      </c>
      <c r="F893">
        <v>9</v>
      </c>
      <c r="G893">
        <v>10.5</v>
      </c>
      <c r="H893">
        <v>11</v>
      </c>
      <c r="I893">
        <v>8.5</v>
      </c>
      <c r="K893">
        <v>6.75</v>
      </c>
    </row>
    <row r="894" spans="1:11" x14ac:dyDescent="0.35">
      <c r="A894" s="111">
        <v>30629</v>
      </c>
      <c r="B894">
        <v>11</v>
      </c>
      <c r="C894">
        <v>10.75</v>
      </c>
      <c r="D894">
        <v>12.25</v>
      </c>
      <c r="E894">
        <v>13</v>
      </c>
      <c r="F894">
        <v>8.75</v>
      </c>
      <c r="G894">
        <v>10.25</v>
      </c>
      <c r="H894">
        <v>11</v>
      </c>
      <c r="I894">
        <v>8.5</v>
      </c>
      <c r="K894">
        <v>6.75</v>
      </c>
    </row>
    <row r="895" spans="1:11" x14ac:dyDescent="0.35">
      <c r="A895" s="111">
        <v>30636</v>
      </c>
      <c r="B895">
        <v>11</v>
      </c>
      <c r="C895">
        <v>10.5</v>
      </c>
      <c r="D895">
        <v>12</v>
      </c>
      <c r="E895">
        <v>12.75</v>
      </c>
      <c r="F895">
        <v>8.75</v>
      </c>
      <c r="G895">
        <v>10</v>
      </c>
      <c r="H895">
        <v>10.75</v>
      </c>
      <c r="I895">
        <v>8.5</v>
      </c>
      <c r="K895">
        <v>6.75</v>
      </c>
    </row>
    <row r="896" spans="1:11" x14ac:dyDescent="0.35">
      <c r="A896" s="111">
        <v>30643</v>
      </c>
      <c r="B896">
        <v>11</v>
      </c>
      <c r="C896">
        <v>10.25</v>
      </c>
      <c r="D896">
        <v>11.75</v>
      </c>
      <c r="E896">
        <v>12.5</v>
      </c>
      <c r="F896">
        <v>8.5</v>
      </c>
      <c r="G896">
        <v>9.75</v>
      </c>
      <c r="H896">
        <v>10.5</v>
      </c>
      <c r="I896">
        <v>8.5</v>
      </c>
      <c r="K896">
        <v>6.75</v>
      </c>
    </row>
    <row r="897" spans="1:11" x14ac:dyDescent="0.35">
      <c r="A897" s="111">
        <v>30650</v>
      </c>
      <c r="B897">
        <v>11</v>
      </c>
      <c r="C897">
        <v>10.25</v>
      </c>
      <c r="D897">
        <v>11.75</v>
      </c>
      <c r="E897">
        <v>12.5</v>
      </c>
      <c r="F897">
        <v>8.5</v>
      </c>
      <c r="G897">
        <v>9.75</v>
      </c>
      <c r="H897">
        <v>10.5</v>
      </c>
      <c r="I897">
        <v>8.5</v>
      </c>
      <c r="K897">
        <v>6.75</v>
      </c>
    </row>
    <row r="898" spans="1:11" x14ac:dyDescent="0.35">
      <c r="A898" s="111">
        <v>30657</v>
      </c>
      <c r="B898">
        <v>11</v>
      </c>
      <c r="C898">
        <v>10.25</v>
      </c>
      <c r="D898">
        <v>11.75</v>
      </c>
      <c r="E898">
        <v>12.5</v>
      </c>
      <c r="F898">
        <v>8.5</v>
      </c>
      <c r="G898">
        <v>9.75</v>
      </c>
      <c r="H898">
        <v>10.5</v>
      </c>
      <c r="I898">
        <v>8.5</v>
      </c>
      <c r="K898">
        <v>6.75</v>
      </c>
    </row>
    <row r="899" spans="1:11" x14ac:dyDescent="0.35">
      <c r="A899" s="111">
        <v>30664</v>
      </c>
      <c r="B899">
        <v>11</v>
      </c>
      <c r="C899">
        <v>10.25</v>
      </c>
      <c r="D899">
        <v>11.75</v>
      </c>
      <c r="E899">
        <v>12.5</v>
      </c>
      <c r="F899">
        <v>8.5</v>
      </c>
      <c r="G899">
        <v>9.75</v>
      </c>
      <c r="H899">
        <v>10.5</v>
      </c>
      <c r="I899">
        <v>8.5</v>
      </c>
      <c r="K899">
        <v>6.75</v>
      </c>
    </row>
    <row r="900" spans="1:11" x14ac:dyDescent="0.35">
      <c r="A900" s="111">
        <v>30671</v>
      </c>
      <c r="B900">
        <v>11</v>
      </c>
      <c r="C900">
        <v>10.25</v>
      </c>
      <c r="D900">
        <v>11.75</v>
      </c>
      <c r="E900">
        <v>12.5</v>
      </c>
      <c r="F900">
        <v>8.5</v>
      </c>
      <c r="G900">
        <v>9.75</v>
      </c>
      <c r="H900">
        <v>10.5</v>
      </c>
      <c r="I900">
        <v>8.5</v>
      </c>
      <c r="K900">
        <v>6.75</v>
      </c>
    </row>
    <row r="901" spans="1:11" x14ac:dyDescent="0.35">
      <c r="A901" s="111">
        <v>30678</v>
      </c>
      <c r="B901">
        <v>11</v>
      </c>
      <c r="C901">
        <v>10.25</v>
      </c>
      <c r="D901">
        <v>11.75</v>
      </c>
      <c r="E901">
        <v>12.5</v>
      </c>
      <c r="F901">
        <v>8.75</v>
      </c>
      <c r="G901">
        <v>9.75</v>
      </c>
      <c r="H901">
        <v>10.5</v>
      </c>
      <c r="I901">
        <v>8.5</v>
      </c>
      <c r="K901">
        <v>6.75</v>
      </c>
    </row>
    <row r="902" spans="1:11" x14ac:dyDescent="0.35">
      <c r="A902" s="111">
        <v>30685</v>
      </c>
      <c r="B902">
        <v>11</v>
      </c>
      <c r="C902">
        <v>10.25</v>
      </c>
      <c r="D902">
        <v>11.75</v>
      </c>
      <c r="E902">
        <v>12.5</v>
      </c>
      <c r="F902">
        <v>8.75</v>
      </c>
      <c r="G902">
        <v>9.75</v>
      </c>
      <c r="H902">
        <v>10.5</v>
      </c>
      <c r="I902">
        <v>10.25</v>
      </c>
      <c r="K902">
        <v>6.75</v>
      </c>
    </row>
    <row r="903" spans="1:11" x14ac:dyDescent="0.35">
      <c r="A903" s="111">
        <v>30692</v>
      </c>
      <c r="B903">
        <v>11</v>
      </c>
      <c r="C903">
        <v>10.25</v>
      </c>
      <c r="D903">
        <v>11.75</v>
      </c>
      <c r="E903">
        <v>12.5</v>
      </c>
      <c r="F903">
        <v>8.75</v>
      </c>
      <c r="G903">
        <v>9.75</v>
      </c>
      <c r="H903">
        <v>10.5</v>
      </c>
      <c r="I903">
        <v>10.25</v>
      </c>
      <c r="K903">
        <v>6.75</v>
      </c>
    </row>
    <row r="904" spans="1:11" x14ac:dyDescent="0.35">
      <c r="A904" s="111">
        <v>30699</v>
      </c>
      <c r="B904">
        <v>11</v>
      </c>
      <c r="C904">
        <v>10.25</v>
      </c>
      <c r="D904">
        <v>11.75</v>
      </c>
      <c r="E904">
        <v>12.5</v>
      </c>
      <c r="F904">
        <v>8.75</v>
      </c>
      <c r="G904">
        <v>10</v>
      </c>
      <c r="H904">
        <v>11</v>
      </c>
      <c r="I904">
        <v>10.25</v>
      </c>
      <c r="K904">
        <v>6.75</v>
      </c>
    </row>
    <row r="905" spans="1:11" x14ac:dyDescent="0.35">
      <c r="A905" s="111">
        <v>30706</v>
      </c>
      <c r="B905">
        <v>11</v>
      </c>
      <c r="C905">
        <v>10.25</v>
      </c>
      <c r="D905">
        <v>11.75</v>
      </c>
      <c r="E905">
        <v>12.5</v>
      </c>
      <c r="F905">
        <v>8.75</v>
      </c>
      <c r="G905">
        <v>10</v>
      </c>
      <c r="H905">
        <v>11</v>
      </c>
      <c r="I905">
        <v>10.25</v>
      </c>
      <c r="K905">
        <v>6.75</v>
      </c>
    </row>
    <row r="906" spans="1:11" x14ac:dyDescent="0.35">
      <c r="A906" s="111">
        <v>30713</v>
      </c>
      <c r="B906">
        <v>11</v>
      </c>
      <c r="C906">
        <v>10.25</v>
      </c>
      <c r="D906">
        <v>11.75</v>
      </c>
      <c r="E906">
        <v>12.5</v>
      </c>
      <c r="F906">
        <v>8.75</v>
      </c>
      <c r="G906">
        <v>10</v>
      </c>
      <c r="H906">
        <v>11</v>
      </c>
      <c r="I906">
        <v>10.25</v>
      </c>
      <c r="K906">
        <v>6.75</v>
      </c>
    </row>
    <row r="907" spans="1:11" x14ac:dyDescent="0.35">
      <c r="A907" s="111">
        <v>30720</v>
      </c>
      <c r="B907">
        <v>11</v>
      </c>
      <c r="C907">
        <v>10.25</v>
      </c>
      <c r="D907">
        <v>11.75</v>
      </c>
      <c r="E907">
        <v>12.5</v>
      </c>
      <c r="F907">
        <v>8.75</v>
      </c>
      <c r="G907">
        <v>10</v>
      </c>
      <c r="H907">
        <v>11</v>
      </c>
      <c r="I907">
        <v>10.25</v>
      </c>
      <c r="K907">
        <v>6.75</v>
      </c>
    </row>
    <row r="908" spans="1:11" x14ac:dyDescent="0.35">
      <c r="A908" s="111">
        <v>30727</v>
      </c>
      <c r="B908">
        <v>11</v>
      </c>
      <c r="C908">
        <v>10.25</v>
      </c>
      <c r="D908">
        <v>11.75</v>
      </c>
      <c r="E908">
        <v>12.5</v>
      </c>
      <c r="F908">
        <v>8.75</v>
      </c>
      <c r="G908">
        <v>10</v>
      </c>
      <c r="H908">
        <v>11</v>
      </c>
      <c r="I908">
        <v>10.25</v>
      </c>
      <c r="K908">
        <v>6.75</v>
      </c>
    </row>
    <row r="909" spans="1:11" x14ac:dyDescent="0.35">
      <c r="A909" s="111">
        <v>30734</v>
      </c>
      <c r="B909">
        <v>11</v>
      </c>
      <c r="C909">
        <v>10.25</v>
      </c>
      <c r="D909">
        <v>11.75</v>
      </c>
      <c r="E909">
        <v>12.5</v>
      </c>
      <c r="F909">
        <v>8.75</v>
      </c>
      <c r="G909">
        <v>10</v>
      </c>
      <c r="H909">
        <v>11</v>
      </c>
      <c r="I909">
        <v>10.25</v>
      </c>
      <c r="K909">
        <v>6.75</v>
      </c>
    </row>
    <row r="910" spans="1:11" x14ac:dyDescent="0.35">
      <c r="A910" s="111">
        <v>30741</v>
      </c>
      <c r="B910">
        <v>11</v>
      </c>
      <c r="C910">
        <v>10.25</v>
      </c>
      <c r="D910">
        <v>11.75</v>
      </c>
      <c r="E910">
        <v>12.5</v>
      </c>
      <c r="F910">
        <v>8.75</v>
      </c>
      <c r="G910">
        <v>10</v>
      </c>
      <c r="H910">
        <v>11</v>
      </c>
      <c r="I910">
        <v>10.25</v>
      </c>
      <c r="K910">
        <v>6.75</v>
      </c>
    </row>
    <row r="911" spans="1:11" x14ac:dyDescent="0.35">
      <c r="A911" s="111">
        <v>30748</v>
      </c>
      <c r="B911">
        <v>11</v>
      </c>
      <c r="C911">
        <v>10.25</v>
      </c>
      <c r="D911">
        <v>11.75</v>
      </c>
      <c r="E911">
        <v>12.5</v>
      </c>
      <c r="F911">
        <v>8.75</v>
      </c>
      <c r="G911">
        <v>10</v>
      </c>
      <c r="H911">
        <v>11</v>
      </c>
      <c r="I911">
        <v>10.25</v>
      </c>
      <c r="K911">
        <v>6.75</v>
      </c>
    </row>
    <row r="912" spans="1:11" x14ac:dyDescent="0.35">
      <c r="A912" s="111">
        <v>30755</v>
      </c>
      <c r="B912">
        <v>11</v>
      </c>
      <c r="C912">
        <v>10.75</v>
      </c>
      <c r="D912">
        <v>12</v>
      </c>
      <c r="E912">
        <v>12.75</v>
      </c>
      <c r="F912">
        <v>9.5</v>
      </c>
      <c r="G912">
        <v>10.25</v>
      </c>
      <c r="H912">
        <v>11.25</v>
      </c>
      <c r="I912">
        <v>10.25</v>
      </c>
      <c r="K912">
        <v>6.75</v>
      </c>
    </row>
    <row r="913" spans="1:11" x14ac:dyDescent="0.35">
      <c r="A913" s="111">
        <v>30762</v>
      </c>
      <c r="B913">
        <v>11.5</v>
      </c>
      <c r="C913">
        <v>11.25</v>
      </c>
      <c r="D913">
        <v>12.5</v>
      </c>
      <c r="E913">
        <v>13.25</v>
      </c>
      <c r="F913">
        <v>9.5</v>
      </c>
      <c r="G913">
        <v>10.75</v>
      </c>
      <c r="H913">
        <v>11.75</v>
      </c>
      <c r="I913">
        <v>10.25</v>
      </c>
      <c r="K913">
        <v>6.75</v>
      </c>
    </row>
    <row r="914" spans="1:11" x14ac:dyDescent="0.35">
      <c r="A914" s="111">
        <v>30769</v>
      </c>
      <c r="B914">
        <v>11.5</v>
      </c>
      <c r="C914">
        <v>11.25</v>
      </c>
      <c r="D914">
        <v>12.5</v>
      </c>
      <c r="E914">
        <v>13.25</v>
      </c>
      <c r="F914">
        <v>9.75</v>
      </c>
      <c r="G914">
        <v>10.75</v>
      </c>
      <c r="H914">
        <v>11.75</v>
      </c>
      <c r="I914">
        <v>10.5</v>
      </c>
      <c r="K914">
        <v>7.25</v>
      </c>
    </row>
    <row r="915" spans="1:11" x14ac:dyDescent="0.35">
      <c r="A915" s="111">
        <v>30776</v>
      </c>
      <c r="B915">
        <v>11.5</v>
      </c>
      <c r="C915">
        <v>11.25</v>
      </c>
      <c r="D915">
        <v>12.5</v>
      </c>
      <c r="E915">
        <v>13.25</v>
      </c>
      <c r="F915">
        <v>9.75</v>
      </c>
      <c r="G915">
        <v>10.75</v>
      </c>
      <c r="H915">
        <v>11.75</v>
      </c>
      <c r="I915">
        <v>10.5</v>
      </c>
      <c r="K915">
        <v>7.25</v>
      </c>
    </row>
    <row r="916" spans="1:11" x14ac:dyDescent="0.35">
      <c r="A916" s="111">
        <v>30783</v>
      </c>
      <c r="B916">
        <v>11.5</v>
      </c>
      <c r="C916">
        <v>11.25</v>
      </c>
      <c r="D916">
        <v>12.5</v>
      </c>
      <c r="E916">
        <v>13.25</v>
      </c>
      <c r="F916">
        <v>10.25</v>
      </c>
      <c r="G916">
        <v>10.75</v>
      </c>
      <c r="H916">
        <v>11.75</v>
      </c>
      <c r="I916">
        <v>11</v>
      </c>
      <c r="K916">
        <v>7.25</v>
      </c>
    </row>
    <row r="917" spans="1:11" x14ac:dyDescent="0.35">
      <c r="A917" s="111">
        <v>30790</v>
      </c>
      <c r="B917">
        <v>11.5</v>
      </c>
      <c r="C917">
        <v>11.5</v>
      </c>
      <c r="D917">
        <v>12.75</v>
      </c>
      <c r="E917">
        <v>13.5</v>
      </c>
      <c r="F917">
        <v>10.25</v>
      </c>
      <c r="G917">
        <v>11.25</v>
      </c>
      <c r="H917">
        <v>12</v>
      </c>
      <c r="I917">
        <v>11</v>
      </c>
      <c r="K917">
        <v>7.25</v>
      </c>
    </row>
    <row r="918" spans="1:11" x14ac:dyDescent="0.35">
      <c r="A918" s="111">
        <v>30797</v>
      </c>
      <c r="B918">
        <v>11.5</v>
      </c>
      <c r="C918">
        <v>11.5</v>
      </c>
      <c r="D918">
        <v>12.75</v>
      </c>
      <c r="E918">
        <v>13.5</v>
      </c>
      <c r="F918">
        <v>10.25</v>
      </c>
      <c r="G918">
        <v>11.25</v>
      </c>
      <c r="H918">
        <v>12</v>
      </c>
      <c r="I918">
        <v>11</v>
      </c>
      <c r="K918">
        <v>7.25</v>
      </c>
    </row>
    <row r="919" spans="1:11" x14ac:dyDescent="0.35">
      <c r="A919" s="111">
        <v>30804</v>
      </c>
      <c r="B919">
        <v>11.5</v>
      </c>
      <c r="C919">
        <v>11.75</v>
      </c>
      <c r="D919">
        <v>13</v>
      </c>
      <c r="E919">
        <v>13.75</v>
      </c>
      <c r="F919">
        <v>10.25</v>
      </c>
      <c r="G919">
        <v>11.5</v>
      </c>
      <c r="H919">
        <v>12.25</v>
      </c>
      <c r="I919">
        <v>11</v>
      </c>
      <c r="K919">
        <v>7.25</v>
      </c>
    </row>
    <row r="920" spans="1:11" x14ac:dyDescent="0.35">
      <c r="A920" s="111">
        <v>30811</v>
      </c>
      <c r="B920">
        <v>12</v>
      </c>
      <c r="C920">
        <v>12.25</v>
      </c>
      <c r="D920">
        <v>13.75</v>
      </c>
      <c r="E920">
        <v>14.25</v>
      </c>
      <c r="F920">
        <v>10.5</v>
      </c>
      <c r="G920">
        <v>12</v>
      </c>
      <c r="H920">
        <v>12.5</v>
      </c>
      <c r="I920">
        <v>11</v>
      </c>
      <c r="K920">
        <v>7.25</v>
      </c>
    </row>
    <row r="921" spans="1:11" x14ac:dyDescent="0.35">
      <c r="A921" s="111">
        <v>30818</v>
      </c>
      <c r="B921">
        <v>12</v>
      </c>
      <c r="C921">
        <v>12.25</v>
      </c>
      <c r="D921">
        <v>13.75</v>
      </c>
      <c r="E921">
        <v>14.25</v>
      </c>
      <c r="F921">
        <v>10.75</v>
      </c>
      <c r="G921">
        <v>12.25</v>
      </c>
      <c r="H921">
        <v>12.75</v>
      </c>
      <c r="I921">
        <v>11.5</v>
      </c>
      <c r="K921">
        <v>7.75</v>
      </c>
    </row>
    <row r="922" spans="1:11" x14ac:dyDescent="0.35">
      <c r="A922" s="111">
        <v>30825</v>
      </c>
      <c r="B922">
        <v>12</v>
      </c>
      <c r="C922">
        <v>12.75</v>
      </c>
      <c r="D922">
        <v>14.25</v>
      </c>
      <c r="E922">
        <v>14.5</v>
      </c>
      <c r="F922">
        <v>11</v>
      </c>
      <c r="G922">
        <v>12.5</v>
      </c>
      <c r="H922">
        <v>13</v>
      </c>
      <c r="I922">
        <v>11.5</v>
      </c>
      <c r="K922">
        <v>7.75</v>
      </c>
    </row>
    <row r="923" spans="1:11" x14ac:dyDescent="0.35">
      <c r="A923" s="111">
        <v>30832</v>
      </c>
      <c r="B923">
        <v>12</v>
      </c>
      <c r="C923">
        <v>12.75</v>
      </c>
      <c r="D923">
        <v>14.25</v>
      </c>
      <c r="E923">
        <v>14.5</v>
      </c>
      <c r="F923">
        <v>11</v>
      </c>
      <c r="G923">
        <v>12.75</v>
      </c>
      <c r="H923">
        <v>13</v>
      </c>
      <c r="I923">
        <v>11.5</v>
      </c>
      <c r="K923">
        <v>7.75</v>
      </c>
    </row>
    <row r="924" spans="1:11" x14ac:dyDescent="0.35">
      <c r="A924" s="111">
        <v>30839</v>
      </c>
      <c r="B924">
        <v>12</v>
      </c>
      <c r="C924">
        <v>12.75</v>
      </c>
      <c r="D924">
        <v>14.25</v>
      </c>
      <c r="E924">
        <v>14.5</v>
      </c>
      <c r="F924">
        <v>11.25</v>
      </c>
      <c r="G924">
        <v>12.75</v>
      </c>
      <c r="H924">
        <v>13</v>
      </c>
      <c r="I924">
        <v>11.5</v>
      </c>
      <c r="K924">
        <v>7.75</v>
      </c>
    </row>
    <row r="925" spans="1:11" x14ac:dyDescent="0.35">
      <c r="A925" s="111">
        <v>30846</v>
      </c>
      <c r="B925">
        <v>12</v>
      </c>
      <c r="C925">
        <v>12.75</v>
      </c>
      <c r="D925">
        <v>14.25</v>
      </c>
      <c r="E925">
        <v>14.5</v>
      </c>
      <c r="F925">
        <v>11.25</v>
      </c>
      <c r="G925">
        <v>12.75</v>
      </c>
      <c r="H925">
        <v>13</v>
      </c>
      <c r="I925">
        <v>11.5</v>
      </c>
      <c r="K925">
        <v>7.75</v>
      </c>
    </row>
    <row r="926" spans="1:11" x14ac:dyDescent="0.35">
      <c r="A926" s="111">
        <v>30853</v>
      </c>
      <c r="B926">
        <v>12</v>
      </c>
      <c r="C926">
        <v>12.75</v>
      </c>
      <c r="D926">
        <v>14.25</v>
      </c>
      <c r="E926">
        <v>14.5</v>
      </c>
      <c r="F926">
        <v>11.25</v>
      </c>
      <c r="G926">
        <v>12.75</v>
      </c>
      <c r="H926">
        <v>13</v>
      </c>
      <c r="I926">
        <v>11.5</v>
      </c>
      <c r="K926">
        <v>7.75</v>
      </c>
    </row>
    <row r="927" spans="1:11" x14ac:dyDescent="0.35">
      <c r="A927" s="111">
        <v>30860</v>
      </c>
      <c r="B927">
        <v>12.5</v>
      </c>
      <c r="C927">
        <v>12.75</v>
      </c>
      <c r="D927">
        <v>14.25</v>
      </c>
      <c r="E927">
        <v>14.5</v>
      </c>
      <c r="F927">
        <v>11.25</v>
      </c>
      <c r="G927">
        <v>12.75</v>
      </c>
      <c r="H927">
        <v>13</v>
      </c>
      <c r="I927">
        <v>11.5</v>
      </c>
      <c r="K927">
        <v>8.25</v>
      </c>
    </row>
    <row r="928" spans="1:11" x14ac:dyDescent="0.35">
      <c r="A928" s="111">
        <v>30867</v>
      </c>
      <c r="B928">
        <v>13</v>
      </c>
      <c r="C928">
        <v>13.25</v>
      </c>
      <c r="D928">
        <v>14.5</v>
      </c>
      <c r="E928">
        <v>14.5</v>
      </c>
      <c r="F928">
        <v>11.75</v>
      </c>
      <c r="G928">
        <v>13</v>
      </c>
      <c r="H928">
        <v>13.25</v>
      </c>
      <c r="I928">
        <v>11.75</v>
      </c>
      <c r="K928">
        <v>8.5</v>
      </c>
    </row>
    <row r="929" spans="1:11" x14ac:dyDescent="0.35">
      <c r="A929" s="111">
        <v>30874</v>
      </c>
      <c r="B929">
        <v>13.5</v>
      </c>
      <c r="C929">
        <v>13.5</v>
      </c>
      <c r="D929">
        <v>14.75</v>
      </c>
      <c r="E929">
        <v>15</v>
      </c>
      <c r="F929">
        <v>12</v>
      </c>
      <c r="G929">
        <v>13.25</v>
      </c>
      <c r="H929">
        <v>13.25</v>
      </c>
      <c r="I929">
        <v>11.75</v>
      </c>
      <c r="K929">
        <v>9</v>
      </c>
    </row>
    <row r="930" spans="1:11" x14ac:dyDescent="0.35">
      <c r="A930" s="111">
        <v>30881</v>
      </c>
      <c r="B930">
        <v>13.5</v>
      </c>
      <c r="C930">
        <v>13.75</v>
      </c>
      <c r="D930">
        <v>15</v>
      </c>
      <c r="E930">
        <v>15.25</v>
      </c>
      <c r="F930">
        <v>12</v>
      </c>
      <c r="G930">
        <v>13.25</v>
      </c>
      <c r="H930">
        <v>13.25</v>
      </c>
      <c r="I930">
        <v>12</v>
      </c>
      <c r="K930">
        <v>9</v>
      </c>
    </row>
    <row r="931" spans="1:11" x14ac:dyDescent="0.35">
      <c r="A931" s="111">
        <v>30888</v>
      </c>
      <c r="B931">
        <v>13.5</v>
      </c>
      <c r="C931">
        <v>13.75</v>
      </c>
      <c r="D931">
        <v>15</v>
      </c>
      <c r="E931">
        <v>15.25</v>
      </c>
      <c r="F931">
        <v>12</v>
      </c>
      <c r="G931">
        <v>13.25</v>
      </c>
      <c r="H931">
        <v>13.25</v>
      </c>
      <c r="I931">
        <v>12.25</v>
      </c>
      <c r="K931">
        <v>9</v>
      </c>
    </row>
    <row r="932" spans="1:11" x14ac:dyDescent="0.35">
      <c r="A932" s="111">
        <v>30895</v>
      </c>
      <c r="B932">
        <v>13.5</v>
      </c>
      <c r="C932">
        <v>13.75</v>
      </c>
      <c r="D932">
        <v>14.75</v>
      </c>
      <c r="E932">
        <v>14.75</v>
      </c>
      <c r="F932">
        <v>12</v>
      </c>
      <c r="G932">
        <v>13.25</v>
      </c>
      <c r="H932">
        <v>13</v>
      </c>
      <c r="I932">
        <v>12.25</v>
      </c>
      <c r="K932">
        <v>9</v>
      </c>
    </row>
    <row r="933" spans="1:11" x14ac:dyDescent="0.35">
      <c r="A933" s="111">
        <v>30902</v>
      </c>
      <c r="B933">
        <v>13.5</v>
      </c>
      <c r="C933">
        <v>13.75</v>
      </c>
      <c r="D933">
        <v>14.75</v>
      </c>
      <c r="E933">
        <v>14.75</v>
      </c>
      <c r="F933">
        <v>12</v>
      </c>
      <c r="G933">
        <v>13</v>
      </c>
      <c r="H933">
        <v>12.75</v>
      </c>
      <c r="I933">
        <v>12.25</v>
      </c>
      <c r="K933">
        <v>9</v>
      </c>
    </row>
    <row r="934" spans="1:11" x14ac:dyDescent="0.35">
      <c r="A934" s="111">
        <v>30909</v>
      </c>
      <c r="B934">
        <v>13</v>
      </c>
      <c r="C934">
        <v>13.5</v>
      </c>
      <c r="D934">
        <v>14.25</v>
      </c>
      <c r="E934">
        <v>14.5</v>
      </c>
      <c r="F934">
        <v>11.75</v>
      </c>
      <c r="G934">
        <v>12.5</v>
      </c>
      <c r="H934">
        <v>12.5</v>
      </c>
      <c r="I934">
        <v>11.5</v>
      </c>
      <c r="K934">
        <v>8.5</v>
      </c>
    </row>
    <row r="935" spans="1:11" x14ac:dyDescent="0.35">
      <c r="A935" s="111">
        <v>30916</v>
      </c>
      <c r="B935">
        <v>13</v>
      </c>
      <c r="C935">
        <v>13.25</v>
      </c>
      <c r="D935">
        <v>14.25</v>
      </c>
      <c r="E935">
        <v>14.25</v>
      </c>
      <c r="F935">
        <v>11.75</v>
      </c>
      <c r="G935">
        <v>12.25</v>
      </c>
      <c r="H935">
        <v>12.25</v>
      </c>
      <c r="I935">
        <v>11.5</v>
      </c>
      <c r="K935">
        <v>8.5</v>
      </c>
    </row>
    <row r="936" spans="1:11" x14ac:dyDescent="0.35">
      <c r="A936" s="111">
        <v>30923</v>
      </c>
      <c r="B936">
        <v>13</v>
      </c>
      <c r="C936">
        <v>13.25</v>
      </c>
      <c r="D936">
        <v>14.25</v>
      </c>
      <c r="E936">
        <v>14.25</v>
      </c>
      <c r="F936">
        <v>11.5</v>
      </c>
      <c r="G936">
        <v>12.25</v>
      </c>
      <c r="H936">
        <v>12.25</v>
      </c>
      <c r="I936">
        <v>11.5</v>
      </c>
      <c r="K936">
        <v>8.5</v>
      </c>
    </row>
    <row r="937" spans="1:11" x14ac:dyDescent="0.35">
      <c r="A937" s="111">
        <v>30930</v>
      </c>
      <c r="B937">
        <v>13</v>
      </c>
      <c r="C937">
        <v>13.25</v>
      </c>
      <c r="D937">
        <v>14.25</v>
      </c>
      <c r="E937">
        <v>14.25</v>
      </c>
      <c r="F937">
        <v>11.5</v>
      </c>
      <c r="G937">
        <v>12</v>
      </c>
      <c r="H937">
        <v>12.25</v>
      </c>
      <c r="I937">
        <v>11.5</v>
      </c>
      <c r="K937">
        <v>8.5</v>
      </c>
    </row>
    <row r="938" spans="1:11" x14ac:dyDescent="0.35">
      <c r="A938" s="111">
        <v>30937</v>
      </c>
      <c r="B938">
        <v>13</v>
      </c>
      <c r="C938">
        <v>13</v>
      </c>
      <c r="D938">
        <v>14</v>
      </c>
      <c r="E938">
        <v>14</v>
      </c>
      <c r="F938">
        <v>11.5</v>
      </c>
      <c r="G938">
        <v>12</v>
      </c>
      <c r="H938">
        <v>12.25</v>
      </c>
      <c r="I938">
        <v>11.5</v>
      </c>
      <c r="K938">
        <v>8.5</v>
      </c>
    </row>
    <row r="939" spans="1:11" x14ac:dyDescent="0.35">
      <c r="A939" s="111">
        <v>30944</v>
      </c>
      <c r="B939">
        <v>13</v>
      </c>
      <c r="C939">
        <v>12.75</v>
      </c>
      <c r="D939">
        <v>13.75</v>
      </c>
      <c r="E939">
        <v>13.75</v>
      </c>
      <c r="F939">
        <v>11.25</v>
      </c>
      <c r="G939">
        <v>11.75</v>
      </c>
      <c r="H939">
        <v>12</v>
      </c>
      <c r="I939">
        <v>11.5</v>
      </c>
      <c r="K939">
        <v>8.5</v>
      </c>
    </row>
    <row r="940" spans="1:11" x14ac:dyDescent="0.35">
      <c r="A940" s="111">
        <v>30951</v>
      </c>
      <c r="B940">
        <v>13</v>
      </c>
      <c r="C940">
        <v>12.75</v>
      </c>
      <c r="D940">
        <v>13.75</v>
      </c>
      <c r="E940">
        <v>13.75</v>
      </c>
      <c r="F940">
        <v>11.25</v>
      </c>
      <c r="G940">
        <v>11.75</v>
      </c>
      <c r="H940">
        <v>12</v>
      </c>
      <c r="I940">
        <v>11.5</v>
      </c>
      <c r="K940">
        <v>8.5</v>
      </c>
    </row>
    <row r="941" spans="1:11" x14ac:dyDescent="0.35">
      <c r="A941" s="111">
        <v>30958</v>
      </c>
      <c r="B941">
        <v>13</v>
      </c>
      <c r="C941">
        <v>12.75</v>
      </c>
      <c r="D941">
        <v>13.75</v>
      </c>
      <c r="E941">
        <v>13.75</v>
      </c>
      <c r="F941">
        <v>11.25</v>
      </c>
      <c r="G941">
        <v>11.75</v>
      </c>
      <c r="H941">
        <v>12</v>
      </c>
      <c r="I941">
        <v>11.5</v>
      </c>
      <c r="K941">
        <v>8.5</v>
      </c>
    </row>
    <row r="942" spans="1:11" x14ac:dyDescent="0.35">
      <c r="A942" s="111">
        <v>30965</v>
      </c>
      <c r="B942">
        <v>13</v>
      </c>
      <c r="C942">
        <v>12.75</v>
      </c>
      <c r="D942">
        <v>13.75</v>
      </c>
      <c r="E942">
        <v>13.75</v>
      </c>
      <c r="F942">
        <v>11.25</v>
      </c>
      <c r="G942">
        <v>11.75</v>
      </c>
      <c r="H942">
        <v>12</v>
      </c>
      <c r="I942">
        <v>11.5</v>
      </c>
      <c r="K942">
        <v>8.5</v>
      </c>
    </row>
    <row r="943" spans="1:11" x14ac:dyDescent="0.35">
      <c r="A943" s="111">
        <v>30972</v>
      </c>
      <c r="B943">
        <v>13</v>
      </c>
      <c r="C943">
        <v>12.75</v>
      </c>
      <c r="D943">
        <v>13.75</v>
      </c>
      <c r="E943">
        <v>13.75</v>
      </c>
      <c r="F943">
        <v>11.25</v>
      </c>
      <c r="G943">
        <v>11.75</v>
      </c>
      <c r="H943">
        <v>12</v>
      </c>
      <c r="I943">
        <v>11.5</v>
      </c>
      <c r="K943">
        <v>8.5</v>
      </c>
    </row>
    <row r="944" spans="1:11" x14ac:dyDescent="0.35">
      <c r="A944" s="111">
        <v>30979</v>
      </c>
      <c r="B944">
        <v>13</v>
      </c>
      <c r="C944">
        <v>12.5</v>
      </c>
      <c r="D944">
        <v>13.5</v>
      </c>
      <c r="E944">
        <v>13.5</v>
      </c>
      <c r="F944">
        <v>11.25</v>
      </c>
      <c r="G944">
        <v>11.75</v>
      </c>
      <c r="H944">
        <v>12</v>
      </c>
      <c r="I944">
        <v>11.5</v>
      </c>
      <c r="K944">
        <v>8.5</v>
      </c>
    </row>
    <row r="945" spans="1:11" x14ac:dyDescent="0.35">
      <c r="A945" s="111">
        <v>30986</v>
      </c>
      <c r="B945">
        <v>12.5</v>
      </c>
      <c r="C945">
        <v>12.5</v>
      </c>
      <c r="D945">
        <v>13.5</v>
      </c>
      <c r="E945">
        <v>13.5</v>
      </c>
      <c r="F945">
        <v>11</v>
      </c>
      <c r="G945">
        <v>11.5</v>
      </c>
      <c r="H945">
        <v>11.75</v>
      </c>
      <c r="I945">
        <v>11</v>
      </c>
      <c r="K945">
        <v>8</v>
      </c>
    </row>
    <row r="946" spans="1:11" x14ac:dyDescent="0.35">
      <c r="A946" s="111">
        <v>30993</v>
      </c>
      <c r="B946">
        <v>12.5</v>
      </c>
      <c r="C946">
        <v>12.5</v>
      </c>
      <c r="D946">
        <v>13.5</v>
      </c>
      <c r="E946">
        <v>13.5</v>
      </c>
      <c r="F946">
        <v>11</v>
      </c>
      <c r="G946">
        <v>11.5</v>
      </c>
      <c r="H946">
        <v>11.75</v>
      </c>
      <c r="I946">
        <v>11</v>
      </c>
      <c r="K946">
        <v>8</v>
      </c>
    </row>
    <row r="947" spans="1:11" x14ac:dyDescent="0.35">
      <c r="A947" s="111">
        <v>31000</v>
      </c>
      <c r="B947">
        <v>12.5</v>
      </c>
      <c r="C947">
        <v>12.25</v>
      </c>
      <c r="D947">
        <v>13</v>
      </c>
      <c r="E947">
        <v>13.25</v>
      </c>
      <c r="F947">
        <v>10.75</v>
      </c>
      <c r="G947">
        <v>11.5</v>
      </c>
      <c r="H947">
        <v>11.5</v>
      </c>
      <c r="I947">
        <v>11</v>
      </c>
      <c r="K947">
        <v>8</v>
      </c>
    </row>
    <row r="948" spans="1:11" x14ac:dyDescent="0.35">
      <c r="A948" s="111">
        <v>31007</v>
      </c>
      <c r="B948">
        <v>12</v>
      </c>
      <c r="C948">
        <v>12</v>
      </c>
      <c r="D948">
        <v>12.5</v>
      </c>
      <c r="E948">
        <v>13</v>
      </c>
      <c r="F948">
        <v>10.5</v>
      </c>
      <c r="G948">
        <v>11.25</v>
      </c>
      <c r="H948">
        <v>11.25</v>
      </c>
      <c r="I948">
        <v>10.75</v>
      </c>
      <c r="K948">
        <v>7.5</v>
      </c>
    </row>
    <row r="949" spans="1:11" x14ac:dyDescent="0.35">
      <c r="A949" s="111">
        <v>31014</v>
      </c>
      <c r="B949">
        <v>12</v>
      </c>
      <c r="C949">
        <v>11.75</v>
      </c>
      <c r="D949">
        <v>12.5</v>
      </c>
      <c r="E949">
        <v>13</v>
      </c>
      <c r="F949">
        <v>10.25</v>
      </c>
      <c r="G949">
        <v>11</v>
      </c>
      <c r="H949">
        <v>11</v>
      </c>
      <c r="I949">
        <v>10.75</v>
      </c>
      <c r="K949">
        <v>7.5</v>
      </c>
    </row>
    <row r="950" spans="1:11" x14ac:dyDescent="0.35">
      <c r="A950" s="111">
        <v>31021</v>
      </c>
      <c r="B950">
        <v>12</v>
      </c>
      <c r="C950">
        <v>11.5</v>
      </c>
      <c r="D950">
        <v>12.5</v>
      </c>
      <c r="E950">
        <v>12.75</v>
      </c>
      <c r="F950">
        <v>10</v>
      </c>
      <c r="G950">
        <v>10.5</v>
      </c>
      <c r="H950">
        <v>11</v>
      </c>
      <c r="I950">
        <v>10.75</v>
      </c>
      <c r="K950">
        <v>7.5</v>
      </c>
    </row>
    <row r="951" spans="1:11" x14ac:dyDescent="0.35">
      <c r="A951" s="111">
        <v>31028</v>
      </c>
      <c r="B951">
        <v>11.75</v>
      </c>
      <c r="C951">
        <v>11.5</v>
      </c>
      <c r="D951">
        <v>12.5</v>
      </c>
      <c r="E951">
        <v>12.75</v>
      </c>
      <c r="F951">
        <v>10</v>
      </c>
      <c r="G951">
        <v>10.5</v>
      </c>
      <c r="H951">
        <v>11</v>
      </c>
      <c r="I951">
        <v>10.5</v>
      </c>
      <c r="K951">
        <v>7.25</v>
      </c>
    </row>
    <row r="952" spans="1:11" x14ac:dyDescent="0.35">
      <c r="A952" s="111">
        <v>31035</v>
      </c>
      <c r="B952">
        <v>11.75</v>
      </c>
      <c r="C952">
        <v>11.5</v>
      </c>
      <c r="D952">
        <v>12.5</v>
      </c>
      <c r="E952">
        <v>12.75</v>
      </c>
      <c r="F952">
        <v>10</v>
      </c>
      <c r="G952">
        <v>10.5</v>
      </c>
      <c r="H952">
        <v>11</v>
      </c>
      <c r="I952">
        <v>10.5</v>
      </c>
      <c r="K952">
        <v>7.25</v>
      </c>
    </row>
    <row r="953" spans="1:11" x14ac:dyDescent="0.35">
      <c r="A953" s="111">
        <v>31042</v>
      </c>
      <c r="B953">
        <v>11.25</v>
      </c>
      <c r="C953">
        <v>11.25</v>
      </c>
      <c r="D953">
        <v>12.25</v>
      </c>
      <c r="E953">
        <v>12.5</v>
      </c>
      <c r="F953">
        <v>9.75</v>
      </c>
      <c r="G953">
        <v>10.5</v>
      </c>
      <c r="H953">
        <v>10.75</v>
      </c>
      <c r="I953">
        <v>10.25</v>
      </c>
      <c r="K953">
        <v>6.75</v>
      </c>
    </row>
    <row r="954" spans="1:11" x14ac:dyDescent="0.35">
      <c r="A954" s="111">
        <v>31049</v>
      </c>
      <c r="B954">
        <v>11.25</v>
      </c>
      <c r="C954">
        <v>11.25</v>
      </c>
      <c r="D954">
        <v>12.25</v>
      </c>
      <c r="E954">
        <v>12.5</v>
      </c>
      <c r="F954">
        <v>9.75</v>
      </c>
      <c r="G954">
        <v>10.25</v>
      </c>
      <c r="H954">
        <v>10.75</v>
      </c>
      <c r="I954">
        <v>10.25</v>
      </c>
      <c r="K954">
        <v>6.75</v>
      </c>
    </row>
    <row r="955" spans="1:11" x14ac:dyDescent="0.35">
      <c r="A955" s="111">
        <v>31056</v>
      </c>
      <c r="B955">
        <v>11.25</v>
      </c>
      <c r="C955">
        <v>11.25</v>
      </c>
      <c r="D955">
        <v>12.25</v>
      </c>
      <c r="E955">
        <v>12.5</v>
      </c>
      <c r="F955">
        <v>9.5</v>
      </c>
      <c r="G955">
        <v>10.25</v>
      </c>
      <c r="H955">
        <v>10.75</v>
      </c>
      <c r="I955">
        <v>10.25</v>
      </c>
      <c r="K955">
        <v>6.75</v>
      </c>
    </row>
    <row r="956" spans="1:11" x14ac:dyDescent="0.35">
      <c r="A956" s="111">
        <v>31063</v>
      </c>
      <c r="B956">
        <v>11</v>
      </c>
      <c r="C956">
        <v>11</v>
      </c>
      <c r="D956">
        <v>12</v>
      </c>
      <c r="E956">
        <v>12.5</v>
      </c>
      <c r="F956">
        <v>9.5</v>
      </c>
      <c r="G956">
        <v>10.25</v>
      </c>
      <c r="H956">
        <v>10.75</v>
      </c>
      <c r="I956">
        <v>10.25</v>
      </c>
      <c r="K956">
        <v>6.5</v>
      </c>
    </row>
    <row r="957" spans="1:11" x14ac:dyDescent="0.35">
      <c r="A957" s="111">
        <v>31070</v>
      </c>
      <c r="B957">
        <v>11</v>
      </c>
      <c r="C957">
        <v>10.75</v>
      </c>
      <c r="D957">
        <v>11.75</v>
      </c>
      <c r="E957">
        <v>12.5</v>
      </c>
      <c r="F957">
        <v>9.5</v>
      </c>
      <c r="G957">
        <v>10</v>
      </c>
      <c r="H957">
        <v>10.75</v>
      </c>
      <c r="I957">
        <v>10.25</v>
      </c>
      <c r="K957">
        <v>6.5</v>
      </c>
    </row>
    <row r="958" spans="1:11" x14ac:dyDescent="0.35">
      <c r="A958" s="111">
        <v>31077</v>
      </c>
      <c r="B958">
        <v>11</v>
      </c>
      <c r="C958">
        <v>10.75</v>
      </c>
      <c r="D958">
        <v>11.75</v>
      </c>
      <c r="E958">
        <v>12.25</v>
      </c>
      <c r="F958">
        <v>9.25</v>
      </c>
      <c r="G958">
        <v>10</v>
      </c>
      <c r="H958">
        <v>10.75</v>
      </c>
      <c r="I958">
        <v>10.25</v>
      </c>
      <c r="K958">
        <v>6.5</v>
      </c>
    </row>
    <row r="959" spans="1:11" x14ac:dyDescent="0.35">
      <c r="A959" s="111">
        <v>31084</v>
      </c>
      <c r="B959">
        <v>11</v>
      </c>
      <c r="C959">
        <v>10.75</v>
      </c>
      <c r="D959">
        <v>11.75</v>
      </c>
      <c r="E959">
        <v>12.25</v>
      </c>
      <c r="F959">
        <v>9.25</v>
      </c>
      <c r="G959">
        <v>10</v>
      </c>
      <c r="H959">
        <v>10.75</v>
      </c>
      <c r="I959">
        <v>10.25</v>
      </c>
      <c r="K959">
        <v>6.5</v>
      </c>
    </row>
    <row r="960" spans="1:11" x14ac:dyDescent="0.35">
      <c r="A960" s="111">
        <v>31091</v>
      </c>
      <c r="B960">
        <v>11</v>
      </c>
      <c r="C960">
        <v>11</v>
      </c>
      <c r="D960">
        <v>12.25</v>
      </c>
      <c r="E960">
        <v>12.75</v>
      </c>
      <c r="F960">
        <v>9.25</v>
      </c>
      <c r="G960">
        <v>10</v>
      </c>
      <c r="H960">
        <v>10.75</v>
      </c>
      <c r="I960">
        <v>10.25</v>
      </c>
      <c r="K960">
        <v>6.5</v>
      </c>
    </row>
    <row r="961" spans="1:11" x14ac:dyDescent="0.35">
      <c r="A961" s="111">
        <v>31098</v>
      </c>
      <c r="B961">
        <v>11</v>
      </c>
      <c r="C961">
        <v>11</v>
      </c>
      <c r="D961">
        <v>12.25</v>
      </c>
      <c r="E961">
        <v>12.75</v>
      </c>
      <c r="F961">
        <v>9.5</v>
      </c>
      <c r="G961">
        <v>10.5</v>
      </c>
      <c r="H961">
        <v>11</v>
      </c>
      <c r="I961">
        <v>10.25</v>
      </c>
      <c r="K961">
        <v>6.5</v>
      </c>
    </row>
    <row r="962" spans="1:11" x14ac:dyDescent="0.35">
      <c r="A962" s="111">
        <v>31105</v>
      </c>
      <c r="B962">
        <v>11.5</v>
      </c>
      <c r="C962">
        <v>11.25</v>
      </c>
      <c r="D962">
        <v>12.5</v>
      </c>
      <c r="E962">
        <v>13.25</v>
      </c>
      <c r="F962">
        <v>9.75</v>
      </c>
      <c r="G962">
        <v>10.75</v>
      </c>
      <c r="H962">
        <v>11.5</v>
      </c>
      <c r="I962">
        <v>10.5</v>
      </c>
      <c r="K962">
        <v>7</v>
      </c>
    </row>
    <row r="963" spans="1:11" x14ac:dyDescent="0.35">
      <c r="A963" s="111">
        <v>31112</v>
      </c>
      <c r="B963">
        <v>11.5</v>
      </c>
      <c r="C963">
        <v>11.75</v>
      </c>
      <c r="D963">
        <v>12.75</v>
      </c>
      <c r="E963">
        <v>13.5</v>
      </c>
      <c r="F963">
        <v>10.25</v>
      </c>
      <c r="G963">
        <v>11</v>
      </c>
      <c r="H963">
        <v>11.5</v>
      </c>
      <c r="I963">
        <v>10.5</v>
      </c>
      <c r="K963">
        <v>7</v>
      </c>
    </row>
    <row r="964" spans="1:11" x14ac:dyDescent="0.35">
      <c r="A964" s="111">
        <v>31119</v>
      </c>
      <c r="B964">
        <v>11.75</v>
      </c>
      <c r="C964">
        <v>12</v>
      </c>
      <c r="D964">
        <v>13</v>
      </c>
      <c r="E964">
        <v>13.5</v>
      </c>
      <c r="F964">
        <v>10.25</v>
      </c>
      <c r="G964">
        <v>11.25</v>
      </c>
      <c r="H964">
        <v>11.75</v>
      </c>
      <c r="I964">
        <v>10.5</v>
      </c>
      <c r="K964">
        <v>7.25</v>
      </c>
    </row>
    <row r="965" spans="1:11" x14ac:dyDescent="0.35">
      <c r="A965" s="111">
        <v>31126</v>
      </c>
      <c r="B965">
        <v>11.75</v>
      </c>
      <c r="C965">
        <v>11.75</v>
      </c>
      <c r="D965">
        <v>13</v>
      </c>
      <c r="E965">
        <v>13.5</v>
      </c>
      <c r="F965">
        <v>10.25</v>
      </c>
      <c r="G965">
        <v>11.25</v>
      </c>
      <c r="H965">
        <v>11.75</v>
      </c>
      <c r="I965">
        <v>10.5</v>
      </c>
      <c r="K965">
        <v>7.25</v>
      </c>
    </row>
    <row r="966" spans="1:11" x14ac:dyDescent="0.35">
      <c r="A966" s="111">
        <v>31133</v>
      </c>
      <c r="B966">
        <v>11.75</v>
      </c>
      <c r="C966">
        <v>11.75</v>
      </c>
      <c r="D966">
        <v>12.75</v>
      </c>
      <c r="E966">
        <v>13.25</v>
      </c>
      <c r="F966">
        <v>10.25</v>
      </c>
      <c r="G966">
        <v>11.25</v>
      </c>
      <c r="H966">
        <v>11.75</v>
      </c>
      <c r="I966">
        <v>10.5</v>
      </c>
      <c r="K966">
        <v>7.25</v>
      </c>
    </row>
    <row r="967" spans="1:11" x14ac:dyDescent="0.35">
      <c r="A967" s="111">
        <v>31140</v>
      </c>
      <c r="B967">
        <v>11.25</v>
      </c>
      <c r="C967">
        <v>11.75</v>
      </c>
      <c r="D967">
        <v>12.75</v>
      </c>
      <c r="E967">
        <v>13.25</v>
      </c>
      <c r="F967">
        <v>9.75</v>
      </c>
      <c r="G967">
        <v>10.5</v>
      </c>
      <c r="H967">
        <v>11</v>
      </c>
      <c r="I967">
        <v>10</v>
      </c>
      <c r="K967">
        <v>6.75</v>
      </c>
    </row>
    <row r="968" spans="1:11" x14ac:dyDescent="0.35">
      <c r="A968" s="111">
        <v>31147</v>
      </c>
      <c r="B968">
        <v>11.25</v>
      </c>
      <c r="C968">
        <v>11.25</v>
      </c>
      <c r="D968">
        <v>12.25</v>
      </c>
      <c r="E968">
        <v>12.75</v>
      </c>
      <c r="F968">
        <v>9.75</v>
      </c>
      <c r="G968">
        <v>10.5</v>
      </c>
      <c r="H968">
        <v>11</v>
      </c>
      <c r="I968">
        <v>10</v>
      </c>
      <c r="K968">
        <v>6.75</v>
      </c>
    </row>
    <row r="969" spans="1:11" x14ac:dyDescent="0.35">
      <c r="A969" s="111">
        <v>31154</v>
      </c>
      <c r="B969">
        <v>11</v>
      </c>
      <c r="C969">
        <v>11.25</v>
      </c>
      <c r="D969">
        <v>12.25</v>
      </c>
      <c r="E969">
        <v>12.75</v>
      </c>
      <c r="F969">
        <v>9.25</v>
      </c>
      <c r="G969">
        <v>10</v>
      </c>
      <c r="H969">
        <v>10.5</v>
      </c>
      <c r="I969">
        <v>9.75</v>
      </c>
      <c r="K969">
        <v>6.5</v>
      </c>
    </row>
    <row r="970" spans="1:11" x14ac:dyDescent="0.35">
      <c r="A970" s="111">
        <v>31161</v>
      </c>
      <c r="B970">
        <v>10.75</v>
      </c>
      <c r="C970">
        <v>10.5</v>
      </c>
      <c r="D970">
        <v>11.75</v>
      </c>
      <c r="E970">
        <v>12.5</v>
      </c>
      <c r="F970">
        <v>9</v>
      </c>
      <c r="G970">
        <v>10</v>
      </c>
      <c r="H970">
        <v>10.5</v>
      </c>
      <c r="I970">
        <v>9.5</v>
      </c>
      <c r="K970">
        <v>6.25</v>
      </c>
    </row>
    <row r="971" spans="1:11" x14ac:dyDescent="0.35">
      <c r="A971" s="111">
        <v>31168</v>
      </c>
      <c r="B971">
        <v>10.75</v>
      </c>
      <c r="C971">
        <v>10.5</v>
      </c>
      <c r="D971">
        <v>11.75</v>
      </c>
      <c r="E971">
        <v>12.5</v>
      </c>
      <c r="F971">
        <v>9</v>
      </c>
      <c r="G971">
        <v>10.25</v>
      </c>
      <c r="H971">
        <v>10.75</v>
      </c>
      <c r="I971">
        <v>9.5</v>
      </c>
      <c r="K971">
        <v>6.25</v>
      </c>
    </row>
    <row r="972" spans="1:11" x14ac:dyDescent="0.35">
      <c r="A972" s="111">
        <v>31175</v>
      </c>
      <c r="B972">
        <v>10.75</v>
      </c>
      <c r="C972">
        <v>10.5</v>
      </c>
      <c r="D972">
        <v>11.75</v>
      </c>
      <c r="E972">
        <v>12.5</v>
      </c>
      <c r="F972">
        <v>9</v>
      </c>
      <c r="G972">
        <v>10.25</v>
      </c>
      <c r="H972">
        <v>10.75</v>
      </c>
      <c r="I972">
        <v>9.75</v>
      </c>
      <c r="K972">
        <v>6.25</v>
      </c>
    </row>
    <row r="973" spans="1:11" x14ac:dyDescent="0.35">
      <c r="A973" s="111">
        <v>31182</v>
      </c>
      <c r="B973">
        <v>10.75</v>
      </c>
      <c r="C973">
        <v>10.5</v>
      </c>
      <c r="D973">
        <v>11.75</v>
      </c>
      <c r="E973">
        <v>12.5</v>
      </c>
      <c r="F973">
        <v>9</v>
      </c>
      <c r="G973">
        <v>10.25</v>
      </c>
      <c r="H973">
        <v>10.75</v>
      </c>
      <c r="I973">
        <v>9.75</v>
      </c>
      <c r="K973">
        <v>6.25</v>
      </c>
    </row>
    <row r="974" spans="1:11" x14ac:dyDescent="0.35">
      <c r="A974" s="111">
        <v>31189</v>
      </c>
      <c r="B974">
        <v>10.5</v>
      </c>
      <c r="C974">
        <v>10</v>
      </c>
      <c r="D974">
        <v>11.25</v>
      </c>
      <c r="E974">
        <v>12.25</v>
      </c>
      <c r="F974">
        <v>8.5</v>
      </c>
      <c r="G974">
        <v>10</v>
      </c>
      <c r="H974">
        <v>10.5</v>
      </c>
      <c r="I974">
        <v>9.5</v>
      </c>
      <c r="K974">
        <v>6</v>
      </c>
    </row>
    <row r="975" spans="1:11" x14ac:dyDescent="0.35">
      <c r="A975" s="111">
        <v>31196</v>
      </c>
      <c r="B975">
        <v>10.5</v>
      </c>
      <c r="C975">
        <v>10</v>
      </c>
      <c r="D975">
        <v>11.25</v>
      </c>
      <c r="E975">
        <v>12.25</v>
      </c>
      <c r="F975">
        <v>8.5</v>
      </c>
      <c r="G975">
        <v>9.75</v>
      </c>
      <c r="H975">
        <v>10.25</v>
      </c>
      <c r="I975">
        <v>9.5</v>
      </c>
      <c r="K975">
        <v>6</v>
      </c>
    </row>
    <row r="976" spans="1:11" x14ac:dyDescent="0.35">
      <c r="A976" s="111">
        <v>31203</v>
      </c>
      <c r="B976">
        <v>10.5</v>
      </c>
      <c r="C976">
        <v>10</v>
      </c>
      <c r="D976">
        <v>11.25</v>
      </c>
      <c r="E976">
        <v>12.25</v>
      </c>
      <c r="F976">
        <v>8.5</v>
      </c>
      <c r="G976">
        <v>9.75</v>
      </c>
      <c r="H976">
        <v>10.25</v>
      </c>
      <c r="I976">
        <v>9.5</v>
      </c>
      <c r="K976">
        <v>6</v>
      </c>
    </row>
    <row r="977" spans="1:11" x14ac:dyDescent="0.35">
      <c r="A977" s="111">
        <v>31210</v>
      </c>
      <c r="B977">
        <v>10.5</v>
      </c>
      <c r="C977">
        <v>10</v>
      </c>
      <c r="D977">
        <v>11.25</v>
      </c>
      <c r="E977">
        <v>11.75</v>
      </c>
      <c r="F977">
        <v>8.5</v>
      </c>
      <c r="G977">
        <v>9.75</v>
      </c>
      <c r="H977">
        <v>10</v>
      </c>
      <c r="I977">
        <v>9.5</v>
      </c>
      <c r="K977">
        <v>6</v>
      </c>
    </row>
    <row r="978" spans="1:11" x14ac:dyDescent="0.35">
      <c r="A978" s="111">
        <v>31217</v>
      </c>
      <c r="B978">
        <v>10.5</v>
      </c>
      <c r="C978">
        <v>10</v>
      </c>
      <c r="D978">
        <v>11.25</v>
      </c>
      <c r="E978">
        <v>11.75</v>
      </c>
      <c r="F978">
        <v>8.5</v>
      </c>
      <c r="G978">
        <v>9.75</v>
      </c>
      <c r="H978">
        <v>10</v>
      </c>
      <c r="I978">
        <v>9.5</v>
      </c>
      <c r="K978">
        <v>6</v>
      </c>
    </row>
    <row r="979" spans="1:11" x14ac:dyDescent="0.35">
      <c r="A979" s="111">
        <v>31224</v>
      </c>
      <c r="B979">
        <v>10.5</v>
      </c>
      <c r="C979">
        <v>10</v>
      </c>
      <c r="D979">
        <v>11.25</v>
      </c>
      <c r="E979">
        <v>11.75</v>
      </c>
      <c r="F979">
        <v>8.5</v>
      </c>
      <c r="G979">
        <v>9.75</v>
      </c>
      <c r="H979">
        <v>10</v>
      </c>
      <c r="I979">
        <v>9.5</v>
      </c>
      <c r="K979">
        <v>6</v>
      </c>
    </row>
    <row r="980" spans="1:11" x14ac:dyDescent="0.35">
      <c r="A980" s="111">
        <v>31231</v>
      </c>
      <c r="B980">
        <v>10.5</v>
      </c>
      <c r="C980">
        <v>10</v>
      </c>
      <c r="D980">
        <v>11.25</v>
      </c>
      <c r="E980">
        <v>11.75</v>
      </c>
      <c r="F980">
        <v>8.5</v>
      </c>
      <c r="G980">
        <v>9.75</v>
      </c>
      <c r="H980">
        <v>10</v>
      </c>
      <c r="I980">
        <v>9.5</v>
      </c>
      <c r="K980">
        <v>6</v>
      </c>
    </row>
    <row r="981" spans="1:11" x14ac:dyDescent="0.35">
      <c r="A981" s="111">
        <v>31238</v>
      </c>
      <c r="B981">
        <v>10.5</v>
      </c>
      <c r="C981">
        <v>10</v>
      </c>
      <c r="D981">
        <v>11.25</v>
      </c>
      <c r="E981">
        <v>11.75</v>
      </c>
      <c r="F981">
        <v>8.5</v>
      </c>
      <c r="G981">
        <v>9.75</v>
      </c>
      <c r="H981">
        <v>10</v>
      </c>
      <c r="I981">
        <v>9.5</v>
      </c>
      <c r="K981">
        <v>6</v>
      </c>
    </row>
    <row r="982" spans="1:11" x14ac:dyDescent="0.35">
      <c r="A982" s="111">
        <v>31245</v>
      </c>
      <c r="B982">
        <v>10.5</v>
      </c>
      <c r="C982">
        <v>10</v>
      </c>
      <c r="D982">
        <v>11.25</v>
      </c>
      <c r="E982">
        <v>11.75</v>
      </c>
      <c r="F982">
        <v>8.5</v>
      </c>
      <c r="G982">
        <v>9.75</v>
      </c>
      <c r="H982">
        <v>10</v>
      </c>
      <c r="I982">
        <v>9.5</v>
      </c>
      <c r="K982">
        <v>6</v>
      </c>
    </row>
    <row r="983" spans="1:11" x14ac:dyDescent="0.35">
      <c r="A983" s="111">
        <v>31252</v>
      </c>
      <c r="B983">
        <v>10.5</v>
      </c>
      <c r="C983">
        <v>10</v>
      </c>
      <c r="D983">
        <v>11.25</v>
      </c>
      <c r="E983">
        <v>11.75</v>
      </c>
      <c r="F983">
        <v>8.5</v>
      </c>
      <c r="G983">
        <v>9.75</v>
      </c>
      <c r="H983">
        <v>10</v>
      </c>
      <c r="I983">
        <v>9.5</v>
      </c>
      <c r="K983">
        <v>6</v>
      </c>
    </row>
    <row r="984" spans="1:11" x14ac:dyDescent="0.35">
      <c r="A984" s="111">
        <v>31259</v>
      </c>
      <c r="B984">
        <v>10.5</v>
      </c>
      <c r="C984">
        <v>10</v>
      </c>
      <c r="D984">
        <v>11.25</v>
      </c>
      <c r="E984">
        <v>11.75</v>
      </c>
      <c r="F984">
        <v>8.5</v>
      </c>
      <c r="G984">
        <v>9.75</v>
      </c>
      <c r="H984">
        <v>10</v>
      </c>
      <c r="I984">
        <v>9.5</v>
      </c>
      <c r="K984">
        <v>6</v>
      </c>
    </row>
    <row r="985" spans="1:11" x14ac:dyDescent="0.35">
      <c r="A985" s="111">
        <v>31266</v>
      </c>
      <c r="B985">
        <v>10.5</v>
      </c>
      <c r="C985">
        <v>10</v>
      </c>
      <c r="D985">
        <v>11.25</v>
      </c>
      <c r="E985">
        <v>11.75</v>
      </c>
      <c r="F985">
        <v>8.5</v>
      </c>
      <c r="G985">
        <v>9.75</v>
      </c>
      <c r="H985">
        <v>10</v>
      </c>
      <c r="I985">
        <v>9.5</v>
      </c>
      <c r="K985">
        <v>6</v>
      </c>
    </row>
    <row r="986" spans="1:11" x14ac:dyDescent="0.35">
      <c r="A986" s="111">
        <v>31273</v>
      </c>
      <c r="B986">
        <v>10.5</v>
      </c>
      <c r="C986">
        <v>10</v>
      </c>
      <c r="D986">
        <v>11.25</v>
      </c>
      <c r="E986">
        <v>11.75</v>
      </c>
      <c r="F986">
        <v>8.5</v>
      </c>
      <c r="G986">
        <v>9.75</v>
      </c>
      <c r="H986">
        <v>10.5</v>
      </c>
      <c r="I986">
        <v>9.5</v>
      </c>
      <c r="K986">
        <v>6</v>
      </c>
    </row>
    <row r="987" spans="1:11" x14ac:dyDescent="0.35">
      <c r="A987" s="111">
        <v>31280</v>
      </c>
      <c r="B987">
        <v>10.5</v>
      </c>
      <c r="C987">
        <v>10</v>
      </c>
      <c r="D987">
        <v>11.25</v>
      </c>
      <c r="E987">
        <v>11.75</v>
      </c>
      <c r="F987">
        <v>8.5</v>
      </c>
      <c r="G987">
        <v>9.75</v>
      </c>
      <c r="H987">
        <v>10.5</v>
      </c>
      <c r="I987">
        <v>9.5</v>
      </c>
      <c r="K987">
        <v>6</v>
      </c>
    </row>
    <row r="988" spans="1:11" x14ac:dyDescent="0.35">
      <c r="A988" s="111">
        <v>31287</v>
      </c>
      <c r="B988">
        <v>10.25</v>
      </c>
      <c r="C988">
        <v>10</v>
      </c>
      <c r="D988">
        <v>11.25</v>
      </c>
      <c r="E988">
        <v>11.75</v>
      </c>
      <c r="F988">
        <v>8.5</v>
      </c>
      <c r="G988">
        <v>9.75</v>
      </c>
      <c r="H988">
        <v>10.5</v>
      </c>
      <c r="I988">
        <v>9.25</v>
      </c>
      <c r="K988">
        <v>5.75</v>
      </c>
    </row>
    <row r="989" spans="1:11" x14ac:dyDescent="0.35">
      <c r="A989" s="111">
        <v>31294</v>
      </c>
      <c r="B989">
        <v>10.25</v>
      </c>
      <c r="C989">
        <v>10</v>
      </c>
      <c r="D989">
        <v>11.25</v>
      </c>
      <c r="E989">
        <v>11.75</v>
      </c>
      <c r="F989">
        <v>8.5</v>
      </c>
      <c r="G989">
        <v>9.75</v>
      </c>
      <c r="H989">
        <v>10.5</v>
      </c>
      <c r="I989">
        <v>9.25</v>
      </c>
      <c r="K989">
        <v>5.75</v>
      </c>
    </row>
    <row r="990" spans="1:11" x14ac:dyDescent="0.35">
      <c r="A990" s="111">
        <v>31301</v>
      </c>
      <c r="B990">
        <v>10.25</v>
      </c>
      <c r="C990">
        <v>10</v>
      </c>
      <c r="D990">
        <v>11.25</v>
      </c>
      <c r="E990">
        <v>11.75</v>
      </c>
      <c r="F990">
        <v>8.5</v>
      </c>
      <c r="G990">
        <v>9.75</v>
      </c>
      <c r="H990">
        <v>10.5</v>
      </c>
      <c r="I990">
        <v>9.25</v>
      </c>
      <c r="K990">
        <v>5.75</v>
      </c>
    </row>
    <row r="991" spans="1:11" x14ac:dyDescent="0.35">
      <c r="A991" s="111">
        <v>31308</v>
      </c>
      <c r="B991">
        <v>10.25</v>
      </c>
      <c r="C991">
        <v>10</v>
      </c>
      <c r="D991">
        <v>11.25</v>
      </c>
      <c r="E991">
        <v>11.75</v>
      </c>
      <c r="F991">
        <v>8.5</v>
      </c>
      <c r="G991">
        <v>9.75</v>
      </c>
      <c r="H991">
        <v>10.5</v>
      </c>
      <c r="I991">
        <v>9.25</v>
      </c>
      <c r="K991">
        <v>5.75</v>
      </c>
    </row>
    <row r="992" spans="1:11" x14ac:dyDescent="0.35">
      <c r="A992" s="111">
        <v>31315</v>
      </c>
      <c r="B992">
        <v>10.25</v>
      </c>
      <c r="C992">
        <v>10</v>
      </c>
      <c r="D992">
        <v>11.25</v>
      </c>
      <c r="E992">
        <v>11.75</v>
      </c>
      <c r="F992">
        <v>8.5</v>
      </c>
      <c r="G992">
        <v>9.75</v>
      </c>
      <c r="H992">
        <v>10.5</v>
      </c>
      <c r="I992">
        <v>9.25</v>
      </c>
      <c r="K992">
        <v>5.75</v>
      </c>
    </row>
    <row r="993" spans="1:11" x14ac:dyDescent="0.35">
      <c r="A993" s="111">
        <v>31322</v>
      </c>
      <c r="B993">
        <v>10.25</v>
      </c>
      <c r="C993">
        <v>10</v>
      </c>
      <c r="D993">
        <v>11.25</v>
      </c>
      <c r="E993">
        <v>11.75</v>
      </c>
      <c r="F993">
        <v>8.5</v>
      </c>
      <c r="G993">
        <v>9.75</v>
      </c>
      <c r="H993">
        <v>10.5</v>
      </c>
      <c r="I993">
        <v>9.25</v>
      </c>
      <c r="K993">
        <v>5.75</v>
      </c>
    </row>
    <row r="994" spans="1:11" x14ac:dyDescent="0.35">
      <c r="A994" s="111">
        <v>31329</v>
      </c>
      <c r="B994">
        <v>10</v>
      </c>
      <c r="C994">
        <v>10</v>
      </c>
      <c r="D994">
        <v>11.25</v>
      </c>
      <c r="E994">
        <v>11.75</v>
      </c>
      <c r="F994">
        <v>8.5</v>
      </c>
      <c r="G994">
        <v>9.75</v>
      </c>
      <c r="H994">
        <v>10.5</v>
      </c>
      <c r="I994">
        <v>9.25</v>
      </c>
      <c r="K994">
        <v>5.5</v>
      </c>
    </row>
    <row r="995" spans="1:11" x14ac:dyDescent="0.35">
      <c r="A995" s="111">
        <v>31336</v>
      </c>
      <c r="B995">
        <v>10</v>
      </c>
      <c r="C995">
        <v>10</v>
      </c>
      <c r="D995">
        <v>11.25</v>
      </c>
      <c r="E995">
        <v>11.75</v>
      </c>
      <c r="F995">
        <v>8.5</v>
      </c>
      <c r="G995">
        <v>9.75</v>
      </c>
      <c r="H995">
        <v>10.5</v>
      </c>
      <c r="I995">
        <v>9.25</v>
      </c>
      <c r="K995">
        <v>5.5</v>
      </c>
    </row>
    <row r="996" spans="1:11" x14ac:dyDescent="0.35">
      <c r="A996" s="111">
        <v>31343</v>
      </c>
      <c r="B996">
        <v>10</v>
      </c>
      <c r="C996">
        <v>10</v>
      </c>
      <c r="D996">
        <v>11.25</v>
      </c>
      <c r="E996">
        <v>11.75</v>
      </c>
      <c r="F996">
        <v>8.5</v>
      </c>
      <c r="G996">
        <v>9.75</v>
      </c>
      <c r="H996">
        <v>10.5</v>
      </c>
      <c r="I996">
        <v>9.25</v>
      </c>
      <c r="K996">
        <v>5.5</v>
      </c>
    </row>
    <row r="997" spans="1:11" x14ac:dyDescent="0.35">
      <c r="A997" s="111">
        <v>31350</v>
      </c>
      <c r="B997">
        <v>10</v>
      </c>
      <c r="C997">
        <v>10</v>
      </c>
      <c r="D997">
        <v>11.25</v>
      </c>
      <c r="E997">
        <v>11.75</v>
      </c>
      <c r="F997">
        <v>8.5</v>
      </c>
      <c r="G997">
        <v>9.75</v>
      </c>
      <c r="H997">
        <v>10.5</v>
      </c>
      <c r="I997">
        <v>9.25</v>
      </c>
      <c r="K997">
        <v>5.5</v>
      </c>
    </row>
    <row r="998" spans="1:11" x14ac:dyDescent="0.35">
      <c r="A998" s="111">
        <v>31357</v>
      </c>
      <c r="B998">
        <v>10</v>
      </c>
      <c r="C998">
        <v>9.75</v>
      </c>
      <c r="D998">
        <v>11.25</v>
      </c>
      <c r="E998">
        <v>11.75</v>
      </c>
      <c r="F998">
        <v>8.5</v>
      </c>
      <c r="G998">
        <v>9.75</v>
      </c>
      <c r="H998">
        <v>10.5</v>
      </c>
      <c r="I998">
        <v>9.25</v>
      </c>
      <c r="K998">
        <v>5.5</v>
      </c>
    </row>
    <row r="999" spans="1:11" x14ac:dyDescent="0.35">
      <c r="A999" s="111">
        <v>31364</v>
      </c>
      <c r="B999">
        <v>10</v>
      </c>
      <c r="C999">
        <v>9.75</v>
      </c>
      <c r="D999">
        <v>11.25</v>
      </c>
      <c r="E999">
        <v>11.75</v>
      </c>
      <c r="F999">
        <v>8.25</v>
      </c>
      <c r="G999">
        <v>9.75</v>
      </c>
      <c r="H999">
        <v>10.25</v>
      </c>
      <c r="I999">
        <v>9.25</v>
      </c>
      <c r="K999">
        <v>5.5</v>
      </c>
    </row>
    <row r="1000" spans="1:11" x14ac:dyDescent="0.35">
      <c r="A1000" s="111">
        <v>31371</v>
      </c>
      <c r="B1000">
        <v>10</v>
      </c>
      <c r="C1000">
        <v>9.75</v>
      </c>
      <c r="D1000">
        <v>11.25</v>
      </c>
      <c r="E1000">
        <v>11.75</v>
      </c>
      <c r="F1000">
        <v>8.25</v>
      </c>
      <c r="G1000">
        <v>9.5</v>
      </c>
      <c r="H1000">
        <v>10</v>
      </c>
      <c r="I1000">
        <v>9.25</v>
      </c>
      <c r="K1000">
        <v>5.5</v>
      </c>
    </row>
    <row r="1001" spans="1:11" x14ac:dyDescent="0.35">
      <c r="A1001" s="111">
        <v>31378</v>
      </c>
      <c r="B1001">
        <v>10</v>
      </c>
      <c r="C1001">
        <v>9.75</v>
      </c>
      <c r="D1001">
        <v>11.25</v>
      </c>
      <c r="E1001">
        <v>11.75</v>
      </c>
      <c r="F1001">
        <v>8.25</v>
      </c>
      <c r="G1001">
        <v>9.5</v>
      </c>
      <c r="H1001">
        <v>10</v>
      </c>
      <c r="I1001">
        <v>9.25</v>
      </c>
      <c r="K1001">
        <v>5.5</v>
      </c>
    </row>
    <row r="1002" spans="1:11" x14ac:dyDescent="0.35">
      <c r="A1002" s="111">
        <v>31385</v>
      </c>
      <c r="B1002">
        <v>10</v>
      </c>
      <c r="C1002">
        <v>9.75</v>
      </c>
      <c r="D1002">
        <v>11.25</v>
      </c>
      <c r="E1002">
        <v>11.75</v>
      </c>
      <c r="F1002">
        <v>8.25</v>
      </c>
      <c r="G1002">
        <v>9.5</v>
      </c>
      <c r="H1002">
        <v>10</v>
      </c>
      <c r="I1002">
        <v>9.25</v>
      </c>
      <c r="K1002">
        <v>5.5</v>
      </c>
    </row>
    <row r="1003" spans="1:11" x14ac:dyDescent="0.35">
      <c r="A1003" s="111">
        <v>31392</v>
      </c>
      <c r="B1003">
        <v>10</v>
      </c>
      <c r="C1003">
        <v>9.75</v>
      </c>
      <c r="D1003">
        <v>11.25</v>
      </c>
      <c r="E1003">
        <v>11.75</v>
      </c>
      <c r="F1003">
        <v>8.25</v>
      </c>
      <c r="G1003">
        <v>9.5</v>
      </c>
      <c r="H1003">
        <v>10</v>
      </c>
      <c r="I1003">
        <v>9.25</v>
      </c>
      <c r="K1003">
        <v>5.5</v>
      </c>
    </row>
    <row r="1004" spans="1:11" x14ac:dyDescent="0.35">
      <c r="A1004" s="111">
        <v>31399</v>
      </c>
      <c r="B1004">
        <v>10</v>
      </c>
      <c r="C1004">
        <v>9.75</v>
      </c>
      <c r="D1004">
        <v>11</v>
      </c>
      <c r="E1004">
        <v>11.5</v>
      </c>
      <c r="F1004">
        <v>8.25</v>
      </c>
      <c r="G1004">
        <v>9.25</v>
      </c>
      <c r="H1004">
        <v>9.75</v>
      </c>
      <c r="I1004">
        <v>9.25</v>
      </c>
      <c r="K1004">
        <v>5.5</v>
      </c>
    </row>
    <row r="1005" spans="1:11" x14ac:dyDescent="0.35">
      <c r="A1005" s="111">
        <v>31406</v>
      </c>
      <c r="B1005">
        <v>10</v>
      </c>
      <c r="C1005">
        <v>9.75</v>
      </c>
      <c r="D1005">
        <v>11</v>
      </c>
      <c r="E1005">
        <v>11.5</v>
      </c>
      <c r="F1005">
        <v>8.25</v>
      </c>
      <c r="G1005">
        <v>9.25</v>
      </c>
      <c r="H1005">
        <v>9.75</v>
      </c>
      <c r="I1005">
        <v>9.25</v>
      </c>
      <c r="K1005">
        <v>5.5</v>
      </c>
    </row>
    <row r="1006" spans="1:11" x14ac:dyDescent="0.35">
      <c r="A1006" s="111">
        <v>31413</v>
      </c>
      <c r="B1006">
        <v>10</v>
      </c>
      <c r="C1006">
        <v>9.75</v>
      </c>
      <c r="D1006">
        <v>11</v>
      </c>
      <c r="E1006">
        <v>11.5</v>
      </c>
      <c r="F1006">
        <v>8.25</v>
      </c>
      <c r="G1006">
        <v>9.25</v>
      </c>
      <c r="H1006">
        <v>9.75</v>
      </c>
      <c r="I1006">
        <v>9.25</v>
      </c>
      <c r="K1006">
        <v>5.5</v>
      </c>
    </row>
    <row r="1007" spans="1:11" x14ac:dyDescent="0.35">
      <c r="A1007" s="111">
        <v>31420</v>
      </c>
      <c r="B1007">
        <v>10.5</v>
      </c>
      <c r="C1007">
        <v>10.25</v>
      </c>
      <c r="D1007">
        <v>11</v>
      </c>
      <c r="E1007">
        <v>11.5</v>
      </c>
      <c r="F1007">
        <v>8.75</v>
      </c>
      <c r="G1007">
        <v>9.25</v>
      </c>
      <c r="H1007">
        <v>9.75</v>
      </c>
      <c r="I1007">
        <v>9.25</v>
      </c>
      <c r="K1007">
        <v>6</v>
      </c>
    </row>
    <row r="1008" spans="1:11" x14ac:dyDescent="0.35">
      <c r="A1008" s="111">
        <v>31427</v>
      </c>
      <c r="B1008">
        <v>11</v>
      </c>
      <c r="C1008">
        <v>10.25</v>
      </c>
      <c r="D1008">
        <v>11.25</v>
      </c>
      <c r="E1008">
        <v>11.75</v>
      </c>
      <c r="F1008">
        <v>8.75</v>
      </c>
      <c r="G1008">
        <v>9.5</v>
      </c>
      <c r="H1008">
        <v>10</v>
      </c>
      <c r="I1008">
        <v>9.25</v>
      </c>
      <c r="K1008">
        <v>6.5</v>
      </c>
    </row>
    <row r="1009" spans="1:11" x14ac:dyDescent="0.35">
      <c r="A1009" s="111">
        <v>31434</v>
      </c>
      <c r="B1009">
        <v>11</v>
      </c>
      <c r="C1009">
        <v>10.75</v>
      </c>
      <c r="D1009">
        <v>11.5</v>
      </c>
      <c r="E1009">
        <v>11.75</v>
      </c>
      <c r="F1009">
        <v>9</v>
      </c>
      <c r="G1009">
        <v>9.75</v>
      </c>
      <c r="H1009">
        <v>10</v>
      </c>
      <c r="I1009">
        <v>9.5</v>
      </c>
      <c r="K1009">
        <v>6.5</v>
      </c>
    </row>
    <row r="1010" spans="1:11" x14ac:dyDescent="0.35">
      <c r="A1010" s="111">
        <v>31441</v>
      </c>
      <c r="B1010">
        <v>11</v>
      </c>
      <c r="C1010">
        <v>10.75</v>
      </c>
      <c r="D1010">
        <v>11.5</v>
      </c>
      <c r="E1010">
        <v>11.75</v>
      </c>
      <c r="F1010">
        <v>9.25</v>
      </c>
      <c r="G1010">
        <v>9.75</v>
      </c>
      <c r="H1010">
        <v>10</v>
      </c>
      <c r="I1010">
        <v>9.5</v>
      </c>
      <c r="K1010">
        <v>6.5</v>
      </c>
    </row>
    <row r="1011" spans="1:11" x14ac:dyDescent="0.35">
      <c r="A1011" s="111">
        <v>31448</v>
      </c>
      <c r="B1011">
        <v>11.5</v>
      </c>
      <c r="C1011">
        <v>11.25</v>
      </c>
      <c r="D1011">
        <v>11.5</v>
      </c>
      <c r="E1011">
        <v>11.75</v>
      </c>
      <c r="F1011">
        <v>9.5</v>
      </c>
      <c r="G1011">
        <v>10</v>
      </c>
      <c r="H1011">
        <v>10.25</v>
      </c>
      <c r="I1011">
        <v>10</v>
      </c>
      <c r="K1011">
        <v>7</v>
      </c>
    </row>
    <row r="1012" spans="1:11" x14ac:dyDescent="0.35">
      <c r="A1012" s="111">
        <v>31455</v>
      </c>
      <c r="B1012">
        <v>12.25</v>
      </c>
      <c r="C1012">
        <v>11.25</v>
      </c>
      <c r="D1012">
        <v>11.5</v>
      </c>
      <c r="E1012">
        <v>12</v>
      </c>
      <c r="F1012">
        <v>9.75</v>
      </c>
      <c r="G1012">
        <v>10</v>
      </c>
      <c r="H1012">
        <v>10.25</v>
      </c>
      <c r="I1012">
        <v>10</v>
      </c>
      <c r="K1012">
        <v>7.75</v>
      </c>
    </row>
    <row r="1013" spans="1:11" x14ac:dyDescent="0.35">
      <c r="A1013" s="111">
        <v>31462</v>
      </c>
      <c r="B1013">
        <v>13</v>
      </c>
      <c r="C1013">
        <v>11.75</v>
      </c>
      <c r="D1013">
        <v>12</v>
      </c>
      <c r="E1013">
        <v>12</v>
      </c>
      <c r="F1013">
        <v>10</v>
      </c>
      <c r="G1013">
        <v>10.25</v>
      </c>
      <c r="H1013">
        <v>10.25</v>
      </c>
      <c r="I1013">
        <v>10</v>
      </c>
      <c r="K1013">
        <v>8.5</v>
      </c>
    </row>
    <row r="1014" spans="1:11" x14ac:dyDescent="0.35">
      <c r="A1014" s="111">
        <v>31469</v>
      </c>
      <c r="B1014">
        <v>13</v>
      </c>
      <c r="C1014">
        <v>11.75</v>
      </c>
      <c r="D1014">
        <v>12</v>
      </c>
      <c r="E1014">
        <v>12</v>
      </c>
      <c r="F1014">
        <v>10</v>
      </c>
      <c r="G1014">
        <v>10.25</v>
      </c>
      <c r="H1014">
        <v>10.25</v>
      </c>
      <c r="I1014">
        <v>10</v>
      </c>
      <c r="K1014">
        <v>8.5</v>
      </c>
    </row>
    <row r="1015" spans="1:11" x14ac:dyDescent="0.35">
      <c r="A1015" s="111">
        <v>31476</v>
      </c>
      <c r="B1015">
        <v>13</v>
      </c>
      <c r="C1015">
        <v>11.5</v>
      </c>
      <c r="D1015">
        <v>11.75</v>
      </c>
      <c r="E1015">
        <v>11.75</v>
      </c>
      <c r="F1015">
        <v>10</v>
      </c>
      <c r="G1015">
        <v>10</v>
      </c>
      <c r="H1015">
        <v>10.25</v>
      </c>
      <c r="I1015">
        <v>10</v>
      </c>
      <c r="K1015">
        <v>8.5</v>
      </c>
    </row>
    <row r="1016" spans="1:11" x14ac:dyDescent="0.35">
      <c r="A1016" s="111">
        <v>31483</v>
      </c>
      <c r="B1016">
        <v>13</v>
      </c>
      <c r="C1016">
        <v>11.5</v>
      </c>
      <c r="D1016">
        <v>11.75</v>
      </c>
      <c r="E1016">
        <v>11.75</v>
      </c>
      <c r="F1016">
        <v>9.75</v>
      </c>
      <c r="G1016">
        <v>10</v>
      </c>
      <c r="H1016">
        <v>10</v>
      </c>
      <c r="I1016">
        <v>9.75</v>
      </c>
      <c r="K1016">
        <v>8.5</v>
      </c>
    </row>
    <row r="1017" spans="1:11" x14ac:dyDescent="0.35">
      <c r="A1017" s="111">
        <v>31490</v>
      </c>
      <c r="B1017">
        <v>12.5</v>
      </c>
      <c r="C1017">
        <v>11</v>
      </c>
      <c r="D1017">
        <v>11.5</v>
      </c>
      <c r="E1017">
        <v>11.5</v>
      </c>
      <c r="F1017">
        <v>9.5</v>
      </c>
      <c r="G1017">
        <v>9.75</v>
      </c>
      <c r="H1017">
        <v>9.75</v>
      </c>
      <c r="I1017">
        <v>9.25</v>
      </c>
      <c r="K1017">
        <v>8</v>
      </c>
    </row>
    <row r="1018" spans="1:11" x14ac:dyDescent="0.35">
      <c r="A1018" s="111">
        <v>31497</v>
      </c>
      <c r="B1018">
        <v>12</v>
      </c>
      <c r="C1018">
        <v>11</v>
      </c>
      <c r="D1018">
        <v>11.5</v>
      </c>
      <c r="E1018">
        <v>11.5</v>
      </c>
      <c r="F1018">
        <v>9.25</v>
      </c>
      <c r="G1018">
        <v>9.5</v>
      </c>
      <c r="H1018">
        <v>9.75</v>
      </c>
      <c r="I1018">
        <v>9.25</v>
      </c>
      <c r="K1018">
        <v>7.5</v>
      </c>
    </row>
    <row r="1019" spans="1:11" x14ac:dyDescent="0.35">
      <c r="A1019" s="111">
        <v>31504</v>
      </c>
      <c r="B1019">
        <v>12</v>
      </c>
      <c r="C1019">
        <v>11</v>
      </c>
      <c r="D1019">
        <v>11.5</v>
      </c>
      <c r="E1019">
        <v>11.5</v>
      </c>
      <c r="F1019">
        <v>9.25</v>
      </c>
      <c r="G1019">
        <v>9.5</v>
      </c>
      <c r="H1019">
        <v>9.5</v>
      </c>
      <c r="I1019">
        <v>9.25</v>
      </c>
      <c r="K1019">
        <v>7.5</v>
      </c>
    </row>
    <row r="1020" spans="1:11" x14ac:dyDescent="0.35">
      <c r="A1020" s="111">
        <v>31511</v>
      </c>
      <c r="B1020">
        <v>12</v>
      </c>
      <c r="C1020">
        <v>10.75</v>
      </c>
      <c r="D1020">
        <v>11.25</v>
      </c>
      <c r="E1020">
        <v>11.25</v>
      </c>
      <c r="F1020">
        <v>8.75</v>
      </c>
      <c r="G1020">
        <v>9.25</v>
      </c>
      <c r="H1020">
        <v>9.25</v>
      </c>
      <c r="I1020">
        <v>8.75</v>
      </c>
      <c r="K1020">
        <v>7.5</v>
      </c>
    </row>
    <row r="1021" spans="1:11" x14ac:dyDescent="0.35">
      <c r="A1021" s="111">
        <v>31518</v>
      </c>
      <c r="B1021">
        <v>11.25</v>
      </c>
      <c r="C1021">
        <v>10.5</v>
      </c>
      <c r="D1021">
        <v>11</v>
      </c>
      <c r="E1021">
        <v>11</v>
      </c>
      <c r="F1021">
        <v>8.75</v>
      </c>
      <c r="G1021">
        <v>9.25</v>
      </c>
      <c r="H1021">
        <v>9.25</v>
      </c>
      <c r="I1021">
        <v>8.25</v>
      </c>
      <c r="K1021">
        <v>6.75</v>
      </c>
    </row>
    <row r="1022" spans="1:11" x14ac:dyDescent="0.35">
      <c r="A1022" s="111">
        <v>31525</v>
      </c>
      <c r="B1022">
        <v>11.25</v>
      </c>
      <c r="C1022">
        <v>10.25</v>
      </c>
      <c r="D1022">
        <v>10.75</v>
      </c>
      <c r="E1022">
        <v>11</v>
      </c>
      <c r="F1022">
        <v>8.75</v>
      </c>
      <c r="G1022">
        <v>9</v>
      </c>
      <c r="H1022">
        <v>9</v>
      </c>
      <c r="I1022">
        <v>8.25</v>
      </c>
      <c r="K1022">
        <v>6.75</v>
      </c>
    </row>
    <row r="1023" spans="1:11" x14ac:dyDescent="0.35">
      <c r="A1023" s="111">
        <v>31532</v>
      </c>
      <c r="B1023">
        <v>11.25</v>
      </c>
      <c r="C1023">
        <v>10.25</v>
      </c>
      <c r="D1023">
        <v>10.75</v>
      </c>
      <c r="E1023">
        <v>11</v>
      </c>
      <c r="F1023">
        <v>8.5</v>
      </c>
      <c r="G1023">
        <v>9</v>
      </c>
      <c r="H1023">
        <v>9</v>
      </c>
      <c r="I1023">
        <v>8.25</v>
      </c>
      <c r="K1023">
        <v>6.75</v>
      </c>
    </row>
    <row r="1024" spans="1:11" x14ac:dyDescent="0.35">
      <c r="A1024" s="111">
        <v>31539</v>
      </c>
      <c r="B1024">
        <v>10.75</v>
      </c>
      <c r="C1024">
        <v>9.75</v>
      </c>
      <c r="D1024">
        <v>10.5</v>
      </c>
      <c r="E1024">
        <v>10.5</v>
      </c>
      <c r="F1024">
        <v>8.25</v>
      </c>
      <c r="G1024">
        <v>8.75</v>
      </c>
      <c r="H1024">
        <v>8.75</v>
      </c>
      <c r="I1024">
        <v>7.75</v>
      </c>
      <c r="K1024">
        <v>6.25</v>
      </c>
    </row>
    <row r="1025" spans="1:11" x14ac:dyDescent="0.35">
      <c r="A1025" s="111">
        <v>31546</v>
      </c>
      <c r="B1025">
        <v>10.75</v>
      </c>
      <c r="C1025">
        <v>9.75</v>
      </c>
      <c r="D1025">
        <v>10.5</v>
      </c>
      <c r="E1025">
        <v>10.5</v>
      </c>
      <c r="F1025">
        <v>8.25</v>
      </c>
      <c r="G1025">
        <v>8.75</v>
      </c>
      <c r="H1025">
        <v>8.75</v>
      </c>
      <c r="I1025">
        <v>7.75</v>
      </c>
      <c r="K1025">
        <v>6.25</v>
      </c>
    </row>
    <row r="1026" spans="1:11" x14ac:dyDescent="0.35">
      <c r="A1026" s="111">
        <v>31553</v>
      </c>
      <c r="B1026">
        <v>10.25</v>
      </c>
      <c r="C1026">
        <v>9.75</v>
      </c>
      <c r="D1026">
        <v>10.5</v>
      </c>
      <c r="E1026">
        <v>10.5</v>
      </c>
      <c r="F1026">
        <v>8.25</v>
      </c>
      <c r="G1026">
        <v>8.75</v>
      </c>
      <c r="H1026">
        <v>8.75</v>
      </c>
      <c r="I1026">
        <v>7.75</v>
      </c>
      <c r="K1026">
        <v>5.75</v>
      </c>
    </row>
    <row r="1027" spans="1:11" x14ac:dyDescent="0.35">
      <c r="A1027" s="111">
        <v>31560</v>
      </c>
      <c r="B1027">
        <v>10.25</v>
      </c>
      <c r="C1027">
        <v>9.75</v>
      </c>
      <c r="D1027">
        <v>10.5</v>
      </c>
      <c r="E1027">
        <v>10.5</v>
      </c>
      <c r="F1027">
        <v>8.25</v>
      </c>
      <c r="G1027">
        <v>8.75</v>
      </c>
      <c r="H1027">
        <v>8.75</v>
      </c>
      <c r="I1027">
        <v>7.75</v>
      </c>
      <c r="K1027">
        <v>5.75</v>
      </c>
    </row>
    <row r="1028" spans="1:11" x14ac:dyDescent="0.35">
      <c r="A1028" s="111">
        <v>31567</v>
      </c>
      <c r="B1028">
        <v>10.25</v>
      </c>
      <c r="C1028">
        <v>9.75</v>
      </c>
      <c r="D1028">
        <v>10.5</v>
      </c>
      <c r="E1028">
        <v>10.5</v>
      </c>
      <c r="F1028">
        <v>8.25</v>
      </c>
      <c r="G1028">
        <v>9</v>
      </c>
      <c r="H1028">
        <v>9.25</v>
      </c>
      <c r="I1028">
        <v>7.75</v>
      </c>
      <c r="K1028">
        <v>5.75</v>
      </c>
    </row>
    <row r="1029" spans="1:11" x14ac:dyDescent="0.35">
      <c r="A1029" s="111">
        <v>31574</v>
      </c>
      <c r="B1029">
        <v>10.25</v>
      </c>
      <c r="C1029">
        <v>9.75</v>
      </c>
      <c r="D1029">
        <v>10.5</v>
      </c>
      <c r="E1029">
        <v>11</v>
      </c>
      <c r="F1029">
        <v>8.25</v>
      </c>
      <c r="G1029">
        <v>9</v>
      </c>
      <c r="H1029">
        <v>9.5</v>
      </c>
      <c r="I1029">
        <v>7.75</v>
      </c>
      <c r="K1029">
        <v>5.75</v>
      </c>
    </row>
    <row r="1030" spans="1:11" x14ac:dyDescent="0.35">
      <c r="A1030" s="111">
        <v>31581</v>
      </c>
      <c r="B1030">
        <v>10.25</v>
      </c>
      <c r="C1030">
        <v>9.75</v>
      </c>
      <c r="D1030">
        <v>10.5</v>
      </c>
      <c r="E1030">
        <v>11</v>
      </c>
      <c r="F1030">
        <v>8.25</v>
      </c>
      <c r="G1030">
        <v>9</v>
      </c>
      <c r="H1030">
        <v>9.5</v>
      </c>
      <c r="I1030">
        <v>7.75</v>
      </c>
      <c r="K1030">
        <v>5.75</v>
      </c>
    </row>
    <row r="1031" spans="1:11" x14ac:dyDescent="0.35">
      <c r="A1031" s="111">
        <v>31588</v>
      </c>
      <c r="B1031">
        <v>10.25</v>
      </c>
      <c r="C1031">
        <v>9.75</v>
      </c>
      <c r="D1031">
        <v>10.5</v>
      </c>
      <c r="E1031">
        <v>11</v>
      </c>
      <c r="F1031">
        <v>8.25</v>
      </c>
      <c r="G1031">
        <v>9</v>
      </c>
      <c r="H1031">
        <v>9.75</v>
      </c>
      <c r="I1031">
        <v>7.75</v>
      </c>
      <c r="K1031">
        <v>5.75</v>
      </c>
    </row>
    <row r="1032" spans="1:11" x14ac:dyDescent="0.35">
      <c r="A1032" s="111">
        <v>31595</v>
      </c>
      <c r="B1032">
        <v>10.25</v>
      </c>
      <c r="C1032">
        <v>9.75</v>
      </c>
      <c r="D1032">
        <v>10.5</v>
      </c>
      <c r="E1032">
        <v>11</v>
      </c>
      <c r="F1032">
        <v>8.25</v>
      </c>
      <c r="G1032">
        <v>9</v>
      </c>
      <c r="H1032">
        <v>9.75</v>
      </c>
      <c r="I1032">
        <v>7.75</v>
      </c>
      <c r="K1032">
        <v>5.75</v>
      </c>
    </row>
    <row r="1033" spans="1:11" x14ac:dyDescent="0.35">
      <c r="A1033" s="111">
        <v>31602</v>
      </c>
      <c r="B1033">
        <v>10.25</v>
      </c>
      <c r="C1033">
        <v>9.75</v>
      </c>
      <c r="D1033">
        <v>10.5</v>
      </c>
      <c r="E1033">
        <v>11</v>
      </c>
      <c r="F1033">
        <v>8.25</v>
      </c>
      <c r="G1033">
        <v>9</v>
      </c>
      <c r="H1033">
        <v>9.5</v>
      </c>
      <c r="I1033">
        <v>7.75</v>
      </c>
      <c r="K1033">
        <v>5.75</v>
      </c>
    </row>
    <row r="1034" spans="1:11" x14ac:dyDescent="0.35">
      <c r="A1034" s="111">
        <v>31609</v>
      </c>
      <c r="B1034">
        <v>10.25</v>
      </c>
      <c r="C1034">
        <v>9.75</v>
      </c>
      <c r="D1034">
        <v>10.5</v>
      </c>
      <c r="E1034">
        <v>11</v>
      </c>
      <c r="F1034">
        <v>8.25</v>
      </c>
      <c r="G1034">
        <v>9</v>
      </c>
      <c r="H1034">
        <v>9.5</v>
      </c>
      <c r="I1034">
        <v>7.75</v>
      </c>
      <c r="K1034">
        <v>5.75</v>
      </c>
    </row>
    <row r="1035" spans="1:11" x14ac:dyDescent="0.35">
      <c r="A1035" s="111">
        <v>31616</v>
      </c>
      <c r="B1035">
        <v>9.75</v>
      </c>
      <c r="C1035">
        <v>9.75</v>
      </c>
      <c r="D1035">
        <v>10.5</v>
      </c>
      <c r="E1035">
        <v>11</v>
      </c>
      <c r="F1035">
        <v>8</v>
      </c>
      <c r="G1035">
        <v>9</v>
      </c>
      <c r="H1035">
        <v>9.5</v>
      </c>
      <c r="I1035">
        <v>7.75</v>
      </c>
      <c r="K1035">
        <v>5.25</v>
      </c>
    </row>
    <row r="1036" spans="1:11" x14ac:dyDescent="0.35">
      <c r="A1036" s="111">
        <v>31623</v>
      </c>
      <c r="B1036">
        <v>9.75</v>
      </c>
      <c r="C1036">
        <v>9.75</v>
      </c>
      <c r="D1036">
        <v>10.5</v>
      </c>
      <c r="E1036">
        <v>11</v>
      </c>
      <c r="F1036">
        <v>8</v>
      </c>
      <c r="G1036">
        <v>9</v>
      </c>
      <c r="H1036">
        <v>9.5</v>
      </c>
      <c r="I1036">
        <v>7.75</v>
      </c>
      <c r="K1036">
        <v>5.25</v>
      </c>
    </row>
    <row r="1037" spans="1:11" x14ac:dyDescent="0.35">
      <c r="A1037" s="111">
        <v>31630</v>
      </c>
      <c r="B1037">
        <v>9.75</v>
      </c>
      <c r="C1037">
        <v>9.75</v>
      </c>
      <c r="D1037">
        <v>10.5</v>
      </c>
      <c r="E1037">
        <v>11</v>
      </c>
      <c r="F1037">
        <v>8</v>
      </c>
      <c r="G1037">
        <v>9</v>
      </c>
      <c r="H1037">
        <v>9.5</v>
      </c>
      <c r="I1037">
        <v>7.75</v>
      </c>
      <c r="K1037">
        <v>5.25</v>
      </c>
    </row>
    <row r="1038" spans="1:11" x14ac:dyDescent="0.35">
      <c r="A1038" s="111">
        <v>31637</v>
      </c>
      <c r="B1038">
        <v>9.75</v>
      </c>
      <c r="C1038">
        <v>9.75</v>
      </c>
      <c r="D1038">
        <v>10.5</v>
      </c>
      <c r="E1038">
        <v>11</v>
      </c>
      <c r="F1038">
        <v>8</v>
      </c>
      <c r="G1038">
        <v>9</v>
      </c>
      <c r="H1038">
        <v>9.5</v>
      </c>
      <c r="I1038">
        <v>7.75</v>
      </c>
      <c r="K1038">
        <v>5.25</v>
      </c>
    </row>
    <row r="1039" spans="1:11" x14ac:dyDescent="0.35">
      <c r="A1039" s="111">
        <v>31644</v>
      </c>
      <c r="B1039">
        <v>9.75</v>
      </c>
      <c r="C1039">
        <v>9.75</v>
      </c>
      <c r="D1039">
        <v>10.5</v>
      </c>
      <c r="E1039">
        <v>11</v>
      </c>
      <c r="F1039">
        <v>8</v>
      </c>
      <c r="G1039">
        <v>9</v>
      </c>
      <c r="H1039">
        <v>9.5</v>
      </c>
      <c r="I1039">
        <v>7.75</v>
      </c>
      <c r="K1039">
        <v>5.25</v>
      </c>
    </row>
    <row r="1040" spans="1:11" x14ac:dyDescent="0.35">
      <c r="A1040" s="111">
        <v>31651</v>
      </c>
      <c r="B1040">
        <v>9.75</v>
      </c>
      <c r="C1040">
        <v>9.75</v>
      </c>
      <c r="D1040">
        <v>10.5</v>
      </c>
      <c r="E1040">
        <v>11</v>
      </c>
      <c r="F1040">
        <v>8</v>
      </c>
      <c r="G1040">
        <v>9</v>
      </c>
      <c r="H1040">
        <v>9.5</v>
      </c>
      <c r="I1040">
        <v>7.75</v>
      </c>
      <c r="K1040">
        <v>5.25</v>
      </c>
    </row>
    <row r="1041" spans="1:11" x14ac:dyDescent="0.35">
      <c r="A1041" s="111">
        <v>31658</v>
      </c>
      <c r="B1041">
        <v>9.75</v>
      </c>
      <c r="C1041">
        <v>9.75</v>
      </c>
      <c r="D1041">
        <v>10.5</v>
      </c>
      <c r="E1041">
        <v>11</v>
      </c>
      <c r="F1041">
        <v>8</v>
      </c>
      <c r="G1041">
        <v>9</v>
      </c>
      <c r="H1041">
        <v>9.5</v>
      </c>
      <c r="I1041">
        <v>7.75</v>
      </c>
      <c r="K1041">
        <v>5.25</v>
      </c>
    </row>
    <row r="1042" spans="1:11" x14ac:dyDescent="0.35">
      <c r="A1042" s="111">
        <v>31665</v>
      </c>
      <c r="B1042">
        <v>9.75</v>
      </c>
      <c r="C1042">
        <v>9.75</v>
      </c>
      <c r="D1042">
        <v>10.5</v>
      </c>
      <c r="E1042">
        <v>11</v>
      </c>
      <c r="F1042">
        <v>8</v>
      </c>
      <c r="G1042">
        <v>9</v>
      </c>
      <c r="H1042">
        <v>9.5</v>
      </c>
      <c r="I1042">
        <v>7.75</v>
      </c>
      <c r="K1042">
        <v>5.25</v>
      </c>
    </row>
    <row r="1043" spans="1:11" x14ac:dyDescent="0.35">
      <c r="A1043" s="111">
        <v>31672</v>
      </c>
      <c r="B1043">
        <v>9.75</v>
      </c>
      <c r="C1043">
        <v>9.75</v>
      </c>
      <c r="D1043">
        <v>10.5</v>
      </c>
      <c r="E1043">
        <v>11.25</v>
      </c>
      <c r="F1043">
        <v>8</v>
      </c>
      <c r="G1043">
        <v>9</v>
      </c>
      <c r="H1043">
        <v>9.75</v>
      </c>
      <c r="I1043">
        <v>7.75</v>
      </c>
      <c r="K1043">
        <v>5.25</v>
      </c>
    </row>
    <row r="1044" spans="1:11" x14ac:dyDescent="0.35">
      <c r="A1044" s="111">
        <v>31679</v>
      </c>
      <c r="B1044">
        <v>9.75</v>
      </c>
      <c r="C1044">
        <v>9.75</v>
      </c>
      <c r="D1044">
        <v>10.5</v>
      </c>
      <c r="E1044">
        <v>11.25</v>
      </c>
      <c r="F1044">
        <v>8</v>
      </c>
      <c r="G1044">
        <v>9</v>
      </c>
      <c r="H1044">
        <v>9.75</v>
      </c>
      <c r="I1044">
        <v>7.75</v>
      </c>
      <c r="K1044">
        <v>5.25</v>
      </c>
    </row>
    <row r="1045" spans="1:11" x14ac:dyDescent="0.35">
      <c r="A1045" s="111">
        <v>31686</v>
      </c>
      <c r="B1045">
        <v>9.75</v>
      </c>
      <c r="C1045">
        <v>9.75</v>
      </c>
      <c r="D1045">
        <v>10.5</v>
      </c>
      <c r="E1045">
        <v>11.25</v>
      </c>
      <c r="F1045">
        <v>8</v>
      </c>
      <c r="G1045">
        <v>9</v>
      </c>
      <c r="H1045">
        <v>9.75</v>
      </c>
      <c r="I1045">
        <v>7.75</v>
      </c>
      <c r="K1045">
        <v>5.25</v>
      </c>
    </row>
    <row r="1046" spans="1:11" x14ac:dyDescent="0.35">
      <c r="A1046" s="111">
        <v>31693</v>
      </c>
      <c r="B1046">
        <v>9.75</v>
      </c>
      <c r="C1046">
        <v>9.75</v>
      </c>
      <c r="D1046">
        <v>10.75</v>
      </c>
      <c r="E1046">
        <v>11.25</v>
      </c>
      <c r="F1046">
        <v>8</v>
      </c>
      <c r="G1046">
        <v>9</v>
      </c>
      <c r="H1046">
        <v>9.75</v>
      </c>
      <c r="I1046">
        <v>7.75</v>
      </c>
      <c r="K1046">
        <v>5.25</v>
      </c>
    </row>
    <row r="1047" spans="1:11" x14ac:dyDescent="0.35">
      <c r="A1047" s="111">
        <v>31700</v>
      </c>
      <c r="B1047">
        <v>9.75</v>
      </c>
      <c r="C1047">
        <v>9.75</v>
      </c>
      <c r="D1047">
        <v>10.75</v>
      </c>
      <c r="E1047">
        <v>11.25</v>
      </c>
      <c r="F1047">
        <v>8</v>
      </c>
      <c r="G1047">
        <v>9</v>
      </c>
      <c r="H1047">
        <v>9.75</v>
      </c>
      <c r="I1047">
        <v>7.75</v>
      </c>
      <c r="K1047">
        <v>5.25</v>
      </c>
    </row>
    <row r="1048" spans="1:11" x14ac:dyDescent="0.35">
      <c r="A1048" s="111">
        <v>31707</v>
      </c>
      <c r="B1048">
        <v>9.75</v>
      </c>
      <c r="C1048">
        <v>9.75</v>
      </c>
      <c r="D1048">
        <v>10.75</v>
      </c>
      <c r="E1048">
        <v>11.25</v>
      </c>
      <c r="F1048">
        <v>8</v>
      </c>
      <c r="G1048">
        <v>9</v>
      </c>
      <c r="H1048">
        <v>9.75</v>
      </c>
      <c r="I1048">
        <v>7.75</v>
      </c>
      <c r="K1048">
        <v>5.25</v>
      </c>
    </row>
    <row r="1049" spans="1:11" x14ac:dyDescent="0.35">
      <c r="A1049" s="111">
        <v>31714</v>
      </c>
      <c r="B1049">
        <v>9.75</v>
      </c>
      <c r="C1049">
        <v>9.75</v>
      </c>
      <c r="D1049">
        <v>10.75</v>
      </c>
      <c r="E1049">
        <v>11.25</v>
      </c>
      <c r="F1049">
        <v>8</v>
      </c>
      <c r="G1049">
        <v>9</v>
      </c>
      <c r="H1049">
        <v>9.75</v>
      </c>
      <c r="I1049">
        <v>7.75</v>
      </c>
      <c r="K1049">
        <v>5.25</v>
      </c>
    </row>
    <row r="1050" spans="1:11" x14ac:dyDescent="0.35">
      <c r="A1050" s="111">
        <v>31721</v>
      </c>
      <c r="B1050">
        <v>9.75</v>
      </c>
      <c r="C1050">
        <v>9.75</v>
      </c>
      <c r="D1050">
        <v>10.75</v>
      </c>
      <c r="E1050">
        <v>11.25</v>
      </c>
      <c r="F1050">
        <v>8</v>
      </c>
      <c r="G1050">
        <v>9</v>
      </c>
      <c r="H1050">
        <v>9.75</v>
      </c>
      <c r="I1050">
        <v>7.75</v>
      </c>
      <c r="K1050">
        <v>5.25</v>
      </c>
    </row>
    <row r="1051" spans="1:11" x14ac:dyDescent="0.35">
      <c r="A1051" s="111">
        <v>31728</v>
      </c>
      <c r="B1051">
        <v>9.75</v>
      </c>
      <c r="C1051">
        <v>9.75</v>
      </c>
      <c r="D1051">
        <v>10.75</v>
      </c>
      <c r="E1051">
        <v>11.25</v>
      </c>
      <c r="F1051">
        <v>8</v>
      </c>
      <c r="G1051">
        <v>9</v>
      </c>
      <c r="H1051">
        <v>9.75</v>
      </c>
      <c r="I1051">
        <v>7.75</v>
      </c>
      <c r="K1051">
        <v>5.25</v>
      </c>
    </row>
    <row r="1052" spans="1:11" x14ac:dyDescent="0.35">
      <c r="A1052" s="111">
        <v>31735</v>
      </c>
      <c r="B1052">
        <v>9.75</v>
      </c>
      <c r="C1052">
        <v>9.75</v>
      </c>
      <c r="D1052">
        <v>10.75</v>
      </c>
      <c r="E1052">
        <v>11.25</v>
      </c>
      <c r="F1052">
        <v>8</v>
      </c>
      <c r="G1052">
        <v>9</v>
      </c>
      <c r="H1052">
        <v>9.75</v>
      </c>
      <c r="I1052">
        <v>7.75</v>
      </c>
      <c r="K1052">
        <v>5.25</v>
      </c>
    </row>
    <row r="1053" spans="1:11" x14ac:dyDescent="0.35">
      <c r="A1053" s="111">
        <v>31742</v>
      </c>
      <c r="B1053">
        <v>9.75</v>
      </c>
      <c r="C1053">
        <v>9.75</v>
      </c>
      <c r="D1053">
        <v>10.75</v>
      </c>
      <c r="E1053">
        <v>11.25</v>
      </c>
      <c r="F1053">
        <v>8</v>
      </c>
      <c r="G1053">
        <v>9</v>
      </c>
      <c r="H1053">
        <v>9.5</v>
      </c>
      <c r="I1053">
        <v>7.75</v>
      </c>
      <c r="K1053">
        <v>5.25</v>
      </c>
    </row>
    <row r="1054" spans="1:11" x14ac:dyDescent="0.35">
      <c r="A1054" s="111">
        <v>31749</v>
      </c>
      <c r="B1054">
        <v>9.75</v>
      </c>
      <c r="C1054">
        <v>9.75</v>
      </c>
      <c r="D1054">
        <v>10.75</v>
      </c>
      <c r="E1054">
        <v>11.25</v>
      </c>
      <c r="F1054">
        <v>8</v>
      </c>
      <c r="G1054">
        <v>9</v>
      </c>
      <c r="H1054">
        <v>9.5</v>
      </c>
      <c r="I1054">
        <v>7.75</v>
      </c>
      <c r="K1054">
        <v>5.25</v>
      </c>
    </row>
    <row r="1055" spans="1:11" x14ac:dyDescent="0.35">
      <c r="A1055" s="111">
        <v>31756</v>
      </c>
      <c r="B1055">
        <v>9.75</v>
      </c>
      <c r="C1055">
        <v>9.75</v>
      </c>
      <c r="D1055">
        <v>10.75</v>
      </c>
      <c r="E1055">
        <v>11.25</v>
      </c>
      <c r="F1055">
        <v>7.75</v>
      </c>
      <c r="G1055">
        <v>9</v>
      </c>
      <c r="H1055">
        <v>9.5</v>
      </c>
      <c r="I1055">
        <v>7.75</v>
      </c>
      <c r="K1055">
        <v>5.25</v>
      </c>
    </row>
    <row r="1056" spans="1:11" x14ac:dyDescent="0.35">
      <c r="A1056" s="111">
        <v>31763</v>
      </c>
      <c r="B1056">
        <v>9.75</v>
      </c>
      <c r="C1056">
        <v>9.75</v>
      </c>
      <c r="D1056">
        <v>10.75</v>
      </c>
      <c r="E1056">
        <v>11.25</v>
      </c>
      <c r="F1056">
        <v>7.75</v>
      </c>
      <c r="G1056">
        <v>9</v>
      </c>
      <c r="H1056">
        <v>9.5</v>
      </c>
      <c r="I1056">
        <v>7.75</v>
      </c>
      <c r="K1056">
        <v>5.25</v>
      </c>
    </row>
    <row r="1057" spans="1:11" x14ac:dyDescent="0.35">
      <c r="A1057" s="111">
        <v>31770</v>
      </c>
      <c r="B1057">
        <v>9.75</v>
      </c>
      <c r="C1057">
        <v>9.75</v>
      </c>
      <c r="D1057">
        <v>10.75</v>
      </c>
      <c r="E1057">
        <v>11</v>
      </c>
      <c r="F1057">
        <v>7.75</v>
      </c>
      <c r="G1057">
        <v>9</v>
      </c>
      <c r="H1057">
        <v>9.25</v>
      </c>
      <c r="I1057">
        <v>7.75</v>
      </c>
      <c r="K1057">
        <v>5.25</v>
      </c>
    </row>
    <row r="1058" spans="1:11" x14ac:dyDescent="0.35">
      <c r="A1058" s="111">
        <v>31777</v>
      </c>
      <c r="B1058">
        <v>9.75</v>
      </c>
      <c r="C1058">
        <v>9.75</v>
      </c>
      <c r="D1058">
        <v>10.75</v>
      </c>
      <c r="E1058">
        <v>11</v>
      </c>
      <c r="F1058">
        <v>7.75</v>
      </c>
      <c r="G1058">
        <v>9</v>
      </c>
      <c r="H1058">
        <v>9.25</v>
      </c>
      <c r="I1058">
        <v>7.75</v>
      </c>
      <c r="K1058">
        <v>5.25</v>
      </c>
    </row>
    <row r="1059" spans="1:11" x14ac:dyDescent="0.35">
      <c r="A1059" s="111">
        <v>31784</v>
      </c>
      <c r="B1059">
        <v>9.75</v>
      </c>
      <c r="C1059">
        <v>9.75</v>
      </c>
      <c r="D1059">
        <v>10.75</v>
      </c>
      <c r="E1059">
        <v>11</v>
      </c>
      <c r="F1059">
        <v>7.75</v>
      </c>
      <c r="G1059">
        <v>9</v>
      </c>
      <c r="H1059">
        <v>9.25</v>
      </c>
      <c r="I1059">
        <v>7.75</v>
      </c>
      <c r="K1059">
        <v>5.25</v>
      </c>
    </row>
    <row r="1060" spans="1:11" x14ac:dyDescent="0.35">
      <c r="A1060" s="111">
        <v>31791</v>
      </c>
      <c r="B1060">
        <v>9.75</v>
      </c>
      <c r="C1060">
        <v>9.5</v>
      </c>
      <c r="D1060">
        <v>10.5</v>
      </c>
      <c r="E1060">
        <v>10.75</v>
      </c>
      <c r="F1060">
        <v>7.5</v>
      </c>
      <c r="G1060">
        <v>8.75</v>
      </c>
      <c r="H1060">
        <v>9</v>
      </c>
      <c r="I1060">
        <v>7.75</v>
      </c>
      <c r="K1060">
        <v>5.25</v>
      </c>
    </row>
    <row r="1061" spans="1:11" x14ac:dyDescent="0.35">
      <c r="A1061" s="111">
        <v>31798</v>
      </c>
      <c r="B1061">
        <v>9.75</v>
      </c>
      <c r="C1061">
        <v>9.5</v>
      </c>
      <c r="D1061">
        <v>10.5</v>
      </c>
      <c r="E1061">
        <v>10.75</v>
      </c>
      <c r="F1061">
        <v>7.5</v>
      </c>
      <c r="G1061">
        <v>8.75</v>
      </c>
      <c r="H1061">
        <v>9</v>
      </c>
      <c r="I1061">
        <v>7.75</v>
      </c>
      <c r="K1061">
        <v>5.25</v>
      </c>
    </row>
    <row r="1062" spans="1:11" x14ac:dyDescent="0.35">
      <c r="A1062" s="111">
        <v>31805</v>
      </c>
      <c r="B1062">
        <v>9.25</v>
      </c>
      <c r="C1062">
        <v>9.25</v>
      </c>
      <c r="D1062">
        <v>10.25</v>
      </c>
      <c r="E1062">
        <v>10.5</v>
      </c>
      <c r="F1062">
        <v>7.25</v>
      </c>
      <c r="G1062">
        <v>8.5</v>
      </c>
      <c r="H1062">
        <v>8.75</v>
      </c>
      <c r="I1062">
        <v>7.25</v>
      </c>
      <c r="K1062">
        <v>4.75</v>
      </c>
    </row>
    <row r="1063" spans="1:11" x14ac:dyDescent="0.35">
      <c r="A1063" s="111">
        <v>31812</v>
      </c>
      <c r="B1063">
        <v>9.25</v>
      </c>
      <c r="C1063">
        <v>9.25</v>
      </c>
      <c r="D1063">
        <v>10.25</v>
      </c>
      <c r="E1063">
        <v>10.5</v>
      </c>
      <c r="F1063">
        <v>7.25</v>
      </c>
      <c r="G1063">
        <v>8.25</v>
      </c>
      <c r="H1063">
        <v>8.75</v>
      </c>
      <c r="I1063">
        <v>7.25</v>
      </c>
      <c r="K1063">
        <v>4.75</v>
      </c>
    </row>
    <row r="1064" spans="1:11" x14ac:dyDescent="0.35">
      <c r="A1064" s="111">
        <v>31819</v>
      </c>
      <c r="B1064">
        <v>9.25</v>
      </c>
      <c r="C1064">
        <v>9.25</v>
      </c>
      <c r="D1064">
        <v>10.25</v>
      </c>
      <c r="E1064">
        <v>10.5</v>
      </c>
      <c r="F1064">
        <v>7</v>
      </c>
      <c r="G1064">
        <v>8.25</v>
      </c>
      <c r="H1064">
        <v>8.5</v>
      </c>
      <c r="I1064">
        <v>7.25</v>
      </c>
      <c r="K1064">
        <v>4.75</v>
      </c>
    </row>
    <row r="1065" spans="1:11" x14ac:dyDescent="0.35">
      <c r="A1065" s="111">
        <v>31826</v>
      </c>
      <c r="B1065">
        <v>9.25</v>
      </c>
      <c r="C1065">
        <v>9.25</v>
      </c>
      <c r="D1065">
        <v>10.25</v>
      </c>
      <c r="E1065">
        <v>10.5</v>
      </c>
      <c r="F1065">
        <v>7</v>
      </c>
      <c r="G1065">
        <v>8.25</v>
      </c>
      <c r="H1065">
        <v>8.5</v>
      </c>
      <c r="I1065">
        <v>7.25</v>
      </c>
      <c r="K1065">
        <v>4.75</v>
      </c>
    </row>
    <row r="1066" spans="1:11" x14ac:dyDescent="0.35">
      <c r="A1066" s="111">
        <v>31833</v>
      </c>
      <c r="B1066">
        <v>9.25</v>
      </c>
      <c r="C1066">
        <v>9.25</v>
      </c>
      <c r="D1066">
        <v>10.25</v>
      </c>
      <c r="E1066">
        <v>10.5</v>
      </c>
      <c r="F1066">
        <v>7</v>
      </c>
      <c r="G1066">
        <v>8.25</v>
      </c>
      <c r="H1066">
        <v>8.5</v>
      </c>
      <c r="I1066">
        <v>7.25</v>
      </c>
      <c r="K1066">
        <v>4.75</v>
      </c>
    </row>
    <row r="1067" spans="1:11" x14ac:dyDescent="0.35">
      <c r="A1067" s="111">
        <v>31840</v>
      </c>
      <c r="B1067">
        <v>9.25</v>
      </c>
      <c r="C1067">
        <v>9.25</v>
      </c>
      <c r="D1067">
        <v>10</v>
      </c>
      <c r="E1067">
        <v>10.25</v>
      </c>
      <c r="F1067">
        <v>7</v>
      </c>
      <c r="G1067">
        <v>8.25</v>
      </c>
      <c r="H1067">
        <v>8.5</v>
      </c>
      <c r="I1067">
        <v>7.25</v>
      </c>
      <c r="K1067">
        <v>4.75</v>
      </c>
    </row>
    <row r="1068" spans="1:11" x14ac:dyDescent="0.35">
      <c r="A1068" s="111">
        <v>31847</v>
      </c>
      <c r="B1068">
        <v>9.25</v>
      </c>
      <c r="C1068">
        <v>9.25</v>
      </c>
      <c r="D1068">
        <v>10</v>
      </c>
      <c r="E1068">
        <v>10.25</v>
      </c>
      <c r="F1068">
        <v>7</v>
      </c>
      <c r="G1068">
        <v>8.25</v>
      </c>
      <c r="H1068">
        <v>8.5</v>
      </c>
      <c r="I1068">
        <v>7.25</v>
      </c>
      <c r="K1068">
        <v>4.75</v>
      </c>
    </row>
    <row r="1069" spans="1:11" x14ac:dyDescent="0.35">
      <c r="A1069" s="111">
        <v>31854</v>
      </c>
      <c r="B1069">
        <v>8.75</v>
      </c>
      <c r="C1069">
        <v>9.25</v>
      </c>
      <c r="D1069">
        <v>10</v>
      </c>
      <c r="E1069">
        <v>10.25</v>
      </c>
      <c r="F1069">
        <v>7</v>
      </c>
      <c r="G1069">
        <v>8.25</v>
      </c>
      <c r="H1069">
        <v>8.5</v>
      </c>
      <c r="I1069">
        <v>7</v>
      </c>
      <c r="K1069">
        <v>4.25</v>
      </c>
    </row>
    <row r="1070" spans="1:11" x14ac:dyDescent="0.35">
      <c r="A1070" s="111">
        <v>31861</v>
      </c>
      <c r="B1070">
        <v>8.75</v>
      </c>
      <c r="C1070">
        <v>9</v>
      </c>
      <c r="D1070">
        <v>9.75</v>
      </c>
      <c r="E1070">
        <v>10</v>
      </c>
      <c r="F1070">
        <v>6.75</v>
      </c>
      <c r="G1070">
        <v>8</v>
      </c>
      <c r="H1070">
        <v>8.25</v>
      </c>
      <c r="I1070">
        <v>6.75</v>
      </c>
      <c r="K1070">
        <v>4.25</v>
      </c>
    </row>
    <row r="1071" spans="1:11" x14ac:dyDescent="0.35">
      <c r="A1071" s="111">
        <v>31868</v>
      </c>
      <c r="B1071">
        <v>8.75</v>
      </c>
      <c r="C1071">
        <v>9</v>
      </c>
      <c r="D1071">
        <v>9.75</v>
      </c>
      <c r="E1071">
        <v>10</v>
      </c>
      <c r="F1071">
        <v>6.75</v>
      </c>
      <c r="G1071">
        <v>8</v>
      </c>
      <c r="H1071">
        <v>8.25</v>
      </c>
      <c r="I1071">
        <v>6.75</v>
      </c>
      <c r="K1071">
        <v>4.25</v>
      </c>
    </row>
    <row r="1072" spans="1:11" x14ac:dyDescent="0.35">
      <c r="A1072" s="111">
        <v>31875</v>
      </c>
      <c r="B1072">
        <v>8.75</v>
      </c>
      <c r="C1072">
        <v>9</v>
      </c>
      <c r="D1072">
        <v>9.75</v>
      </c>
      <c r="E1072">
        <v>10</v>
      </c>
      <c r="F1072">
        <v>6.75</v>
      </c>
      <c r="G1072">
        <v>8</v>
      </c>
      <c r="H1072">
        <v>8.25</v>
      </c>
      <c r="I1072">
        <v>6.75</v>
      </c>
      <c r="K1072">
        <v>4.25</v>
      </c>
    </row>
    <row r="1073" spans="1:11" x14ac:dyDescent="0.35">
      <c r="A1073" s="111">
        <v>31882</v>
      </c>
      <c r="B1073">
        <v>8.75</v>
      </c>
      <c r="C1073">
        <v>9</v>
      </c>
      <c r="D1073">
        <v>10</v>
      </c>
      <c r="E1073">
        <v>10.5</v>
      </c>
      <c r="F1073">
        <v>6.75</v>
      </c>
      <c r="G1073">
        <v>8</v>
      </c>
      <c r="H1073">
        <v>8.25</v>
      </c>
      <c r="I1073">
        <v>6.75</v>
      </c>
      <c r="K1073">
        <v>4.25</v>
      </c>
    </row>
    <row r="1074" spans="1:11" x14ac:dyDescent="0.35">
      <c r="A1074" s="111">
        <v>31889</v>
      </c>
      <c r="B1074">
        <v>8.75</v>
      </c>
      <c r="C1074">
        <v>9.25</v>
      </c>
      <c r="D1074">
        <v>10.25</v>
      </c>
      <c r="E1074">
        <v>10.75</v>
      </c>
      <c r="F1074">
        <v>7</v>
      </c>
      <c r="G1074">
        <v>8.25</v>
      </c>
      <c r="H1074">
        <v>8.75</v>
      </c>
      <c r="I1074">
        <v>6.75</v>
      </c>
      <c r="K1074">
        <v>4.25</v>
      </c>
    </row>
    <row r="1075" spans="1:11" x14ac:dyDescent="0.35">
      <c r="A1075" s="111">
        <v>31896</v>
      </c>
      <c r="B1075">
        <v>9.25</v>
      </c>
      <c r="C1075">
        <v>9.5</v>
      </c>
      <c r="D1075">
        <v>10.25</v>
      </c>
      <c r="E1075">
        <v>11</v>
      </c>
      <c r="F1075">
        <v>7.25</v>
      </c>
      <c r="G1075">
        <v>8.5</v>
      </c>
      <c r="H1075">
        <v>9</v>
      </c>
      <c r="I1075">
        <v>7</v>
      </c>
      <c r="K1075">
        <v>4.75</v>
      </c>
    </row>
    <row r="1076" spans="1:11" x14ac:dyDescent="0.35">
      <c r="A1076" s="111">
        <v>31903</v>
      </c>
      <c r="B1076">
        <v>9.25</v>
      </c>
      <c r="C1076">
        <v>9.5</v>
      </c>
      <c r="D1076">
        <v>10.25</v>
      </c>
      <c r="E1076">
        <v>11</v>
      </c>
      <c r="F1076">
        <v>7.25</v>
      </c>
      <c r="G1076">
        <v>8.5</v>
      </c>
      <c r="H1076">
        <v>9</v>
      </c>
      <c r="I1076">
        <v>7</v>
      </c>
      <c r="K1076">
        <v>4.75</v>
      </c>
    </row>
    <row r="1077" spans="1:11" x14ac:dyDescent="0.35">
      <c r="A1077" s="111">
        <v>31910</v>
      </c>
      <c r="B1077">
        <v>9.25</v>
      </c>
      <c r="C1077">
        <v>9.5</v>
      </c>
      <c r="D1077">
        <v>10.25</v>
      </c>
      <c r="E1077">
        <v>11</v>
      </c>
      <c r="F1077">
        <v>7.5</v>
      </c>
      <c r="G1077">
        <v>8.75</v>
      </c>
      <c r="H1077">
        <v>9.25</v>
      </c>
      <c r="I1077">
        <v>7</v>
      </c>
      <c r="K1077">
        <v>4.75</v>
      </c>
    </row>
    <row r="1078" spans="1:11" x14ac:dyDescent="0.35">
      <c r="A1078" s="111">
        <v>31917</v>
      </c>
      <c r="B1078">
        <v>9.25</v>
      </c>
      <c r="C1078">
        <v>9.5</v>
      </c>
      <c r="D1078">
        <v>10.25</v>
      </c>
      <c r="E1078">
        <v>11</v>
      </c>
      <c r="F1078">
        <v>7.75</v>
      </c>
      <c r="G1078">
        <v>8.75</v>
      </c>
      <c r="H1078">
        <v>9.25</v>
      </c>
      <c r="I1078">
        <v>7</v>
      </c>
      <c r="K1078">
        <v>4.75</v>
      </c>
    </row>
    <row r="1079" spans="1:11" x14ac:dyDescent="0.35">
      <c r="A1079" s="111">
        <v>31924</v>
      </c>
      <c r="B1079">
        <v>9.5</v>
      </c>
      <c r="C1079">
        <v>9.75</v>
      </c>
      <c r="D1079">
        <v>10.5</v>
      </c>
      <c r="E1079">
        <v>11.25</v>
      </c>
      <c r="F1079">
        <v>7.75</v>
      </c>
      <c r="G1079">
        <v>8.75</v>
      </c>
      <c r="H1079">
        <v>9.5</v>
      </c>
      <c r="I1079">
        <v>7</v>
      </c>
      <c r="K1079">
        <v>4.75</v>
      </c>
    </row>
    <row r="1080" spans="1:11" x14ac:dyDescent="0.35">
      <c r="A1080" s="111">
        <v>31931</v>
      </c>
      <c r="B1080">
        <v>9.5</v>
      </c>
      <c r="C1080">
        <v>9.75</v>
      </c>
      <c r="D1080">
        <v>10.75</v>
      </c>
      <c r="E1080">
        <v>11.25</v>
      </c>
      <c r="F1080">
        <v>7.75</v>
      </c>
      <c r="G1080">
        <v>8.75</v>
      </c>
      <c r="H1080">
        <v>9.5</v>
      </c>
      <c r="I1080">
        <v>7</v>
      </c>
      <c r="K1080">
        <v>4.75</v>
      </c>
    </row>
    <row r="1081" spans="1:11" x14ac:dyDescent="0.35">
      <c r="A1081" s="111">
        <v>31938</v>
      </c>
      <c r="B1081">
        <v>9.5</v>
      </c>
      <c r="C1081">
        <v>9.75</v>
      </c>
      <c r="D1081">
        <v>10.75</v>
      </c>
      <c r="E1081">
        <v>11.25</v>
      </c>
      <c r="F1081">
        <v>7.75</v>
      </c>
      <c r="G1081">
        <v>9</v>
      </c>
      <c r="H1081">
        <v>9.5</v>
      </c>
      <c r="I1081">
        <v>7</v>
      </c>
      <c r="K1081">
        <v>4.75</v>
      </c>
    </row>
    <row r="1082" spans="1:11" x14ac:dyDescent="0.35">
      <c r="A1082" s="111">
        <v>31945</v>
      </c>
      <c r="B1082">
        <v>9.5</v>
      </c>
      <c r="C1082">
        <v>9.75</v>
      </c>
      <c r="D1082">
        <v>10.75</v>
      </c>
      <c r="E1082">
        <v>11.25</v>
      </c>
      <c r="F1082">
        <v>7.75</v>
      </c>
      <c r="G1082">
        <v>9</v>
      </c>
      <c r="H1082">
        <v>9.5</v>
      </c>
      <c r="I1082">
        <v>7</v>
      </c>
      <c r="K1082">
        <v>4.75</v>
      </c>
    </row>
    <row r="1083" spans="1:11" x14ac:dyDescent="0.35">
      <c r="A1083" s="111">
        <v>31952</v>
      </c>
      <c r="B1083">
        <v>9.5</v>
      </c>
      <c r="C1083">
        <v>9.75</v>
      </c>
      <c r="D1083">
        <v>10.75</v>
      </c>
      <c r="E1083">
        <v>11.25</v>
      </c>
      <c r="F1083">
        <v>7.75</v>
      </c>
      <c r="G1083">
        <v>9</v>
      </c>
      <c r="H1083">
        <v>9.5</v>
      </c>
      <c r="I1083">
        <v>7</v>
      </c>
      <c r="K1083">
        <v>4.75</v>
      </c>
    </row>
    <row r="1084" spans="1:11" x14ac:dyDescent="0.35">
      <c r="A1084" s="111">
        <v>31959</v>
      </c>
      <c r="B1084">
        <v>9.5</v>
      </c>
      <c r="C1084">
        <v>9.75</v>
      </c>
      <c r="D1084">
        <v>10.75</v>
      </c>
      <c r="E1084">
        <v>11.25</v>
      </c>
      <c r="F1084">
        <v>7.75</v>
      </c>
      <c r="G1084">
        <v>9</v>
      </c>
      <c r="H1084">
        <v>9.5</v>
      </c>
      <c r="I1084">
        <v>7</v>
      </c>
      <c r="K1084">
        <v>4.75</v>
      </c>
    </row>
    <row r="1085" spans="1:11" x14ac:dyDescent="0.35">
      <c r="A1085" s="111">
        <v>31966</v>
      </c>
      <c r="B1085">
        <v>9.5</v>
      </c>
      <c r="C1085">
        <v>9.75</v>
      </c>
      <c r="D1085">
        <v>10.75</v>
      </c>
      <c r="E1085">
        <v>11.25</v>
      </c>
      <c r="F1085">
        <v>7.75</v>
      </c>
      <c r="G1085">
        <v>9</v>
      </c>
      <c r="H1085">
        <v>9.5</v>
      </c>
      <c r="I1085">
        <v>7</v>
      </c>
      <c r="K1085">
        <v>4.75</v>
      </c>
    </row>
    <row r="1086" spans="1:11" x14ac:dyDescent="0.35">
      <c r="A1086" s="111">
        <v>31973</v>
      </c>
      <c r="B1086">
        <v>9.5</v>
      </c>
      <c r="C1086">
        <v>9.75</v>
      </c>
      <c r="D1086">
        <v>10.75</v>
      </c>
      <c r="E1086">
        <v>11.25</v>
      </c>
      <c r="F1086">
        <v>7.75</v>
      </c>
      <c r="G1086">
        <v>9</v>
      </c>
      <c r="H1086">
        <v>9.5</v>
      </c>
      <c r="I1086">
        <v>7</v>
      </c>
      <c r="K1086">
        <v>4.75</v>
      </c>
    </row>
    <row r="1087" spans="1:11" x14ac:dyDescent="0.35">
      <c r="A1087" s="111">
        <v>31980</v>
      </c>
      <c r="B1087">
        <v>9.5</v>
      </c>
      <c r="C1087">
        <v>9.75</v>
      </c>
      <c r="D1087">
        <v>10.75</v>
      </c>
      <c r="E1087">
        <v>11.25</v>
      </c>
      <c r="F1087">
        <v>7.75</v>
      </c>
      <c r="G1087">
        <v>9</v>
      </c>
      <c r="H1087">
        <v>9.5</v>
      </c>
      <c r="I1087">
        <v>7</v>
      </c>
      <c r="K1087">
        <v>4.75</v>
      </c>
    </row>
    <row r="1088" spans="1:11" x14ac:dyDescent="0.35">
      <c r="A1088" s="111">
        <v>31987</v>
      </c>
      <c r="B1088">
        <v>9.5</v>
      </c>
      <c r="C1088">
        <v>9.75</v>
      </c>
      <c r="D1088">
        <v>10.75</v>
      </c>
      <c r="E1088">
        <v>11.25</v>
      </c>
      <c r="F1088">
        <v>7.75</v>
      </c>
      <c r="G1088">
        <v>9</v>
      </c>
      <c r="H1088">
        <v>9.5</v>
      </c>
      <c r="I1088">
        <v>7</v>
      </c>
      <c r="K1088">
        <v>4.75</v>
      </c>
    </row>
    <row r="1089" spans="1:11" x14ac:dyDescent="0.35">
      <c r="A1089" s="111">
        <v>31994</v>
      </c>
      <c r="B1089">
        <v>10</v>
      </c>
      <c r="C1089">
        <v>10.25</v>
      </c>
      <c r="D1089">
        <v>11</v>
      </c>
      <c r="E1089">
        <v>11.5</v>
      </c>
      <c r="F1089">
        <v>8.25</v>
      </c>
      <c r="G1089">
        <v>9.25</v>
      </c>
      <c r="H1089">
        <v>9.75</v>
      </c>
      <c r="I1089">
        <v>7.5</v>
      </c>
      <c r="K1089">
        <v>5.25</v>
      </c>
    </row>
    <row r="1090" spans="1:11" x14ac:dyDescent="0.35">
      <c r="A1090" s="111">
        <v>32001</v>
      </c>
      <c r="B1090">
        <v>10</v>
      </c>
      <c r="C1090">
        <v>10.25</v>
      </c>
      <c r="D1090">
        <v>11</v>
      </c>
      <c r="E1090">
        <v>11.5</v>
      </c>
      <c r="F1090">
        <v>8.25</v>
      </c>
      <c r="G1090">
        <v>9.25</v>
      </c>
      <c r="H1090">
        <v>9.75</v>
      </c>
      <c r="I1090">
        <v>7.5</v>
      </c>
      <c r="K1090">
        <v>5.25</v>
      </c>
    </row>
    <row r="1091" spans="1:11" x14ac:dyDescent="0.35">
      <c r="A1091" s="111">
        <v>32008</v>
      </c>
      <c r="B1091">
        <v>10</v>
      </c>
      <c r="C1091">
        <v>10.25</v>
      </c>
      <c r="D1091">
        <v>11</v>
      </c>
      <c r="E1091">
        <v>11.5</v>
      </c>
      <c r="F1091">
        <v>8.25</v>
      </c>
      <c r="G1091">
        <v>9.25</v>
      </c>
      <c r="H1091">
        <v>9.75</v>
      </c>
      <c r="I1091">
        <v>7.5</v>
      </c>
      <c r="K1091">
        <v>5.25</v>
      </c>
    </row>
    <row r="1092" spans="1:11" x14ac:dyDescent="0.35">
      <c r="A1092" s="111">
        <v>32015</v>
      </c>
      <c r="B1092">
        <v>10</v>
      </c>
      <c r="C1092">
        <v>10.25</v>
      </c>
      <c r="D1092">
        <v>11</v>
      </c>
      <c r="E1092">
        <v>11.5</v>
      </c>
      <c r="F1092">
        <v>8.25</v>
      </c>
      <c r="G1092">
        <v>9.25</v>
      </c>
      <c r="H1092">
        <v>9.75</v>
      </c>
      <c r="I1092">
        <v>7.5</v>
      </c>
      <c r="K1092">
        <v>5.25</v>
      </c>
    </row>
    <row r="1093" spans="1:11" x14ac:dyDescent="0.35">
      <c r="A1093" s="111">
        <v>32022</v>
      </c>
      <c r="B1093">
        <v>10</v>
      </c>
      <c r="C1093">
        <v>10.25</v>
      </c>
      <c r="D1093">
        <v>11</v>
      </c>
      <c r="E1093">
        <v>11.5</v>
      </c>
      <c r="F1093">
        <v>8.25</v>
      </c>
      <c r="G1093">
        <v>9.25</v>
      </c>
      <c r="H1093">
        <v>9.75</v>
      </c>
      <c r="I1093">
        <v>7.5</v>
      </c>
      <c r="K1093">
        <v>5.25</v>
      </c>
    </row>
    <row r="1094" spans="1:11" x14ac:dyDescent="0.35">
      <c r="A1094" s="111">
        <v>32029</v>
      </c>
      <c r="B1094">
        <v>10</v>
      </c>
      <c r="C1094">
        <v>10.25</v>
      </c>
      <c r="D1094">
        <v>11</v>
      </c>
      <c r="E1094">
        <v>11.5</v>
      </c>
      <c r="F1094">
        <v>8.25</v>
      </c>
      <c r="G1094">
        <v>9.25</v>
      </c>
      <c r="H1094">
        <v>9.75</v>
      </c>
      <c r="I1094">
        <v>7.5</v>
      </c>
      <c r="K1094">
        <v>5.25</v>
      </c>
    </row>
    <row r="1095" spans="1:11" x14ac:dyDescent="0.35">
      <c r="A1095" s="111">
        <v>32036</v>
      </c>
      <c r="B1095">
        <v>10</v>
      </c>
      <c r="C1095">
        <v>10.5</v>
      </c>
      <c r="D1095">
        <v>11.25</v>
      </c>
      <c r="E1095">
        <v>11.75</v>
      </c>
      <c r="F1095">
        <v>8.5</v>
      </c>
      <c r="G1095">
        <v>9.5</v>
      </c>
      <c r="H1095">
        <v>10</v>
      </c>
      <c r="I1095">
        <v>7.5</v>
      </c>
      <c r="K1095">
        <v>5.25</v>
      </c>
    </row>
    <row r="1096" spans="1:11" x14ac:dyDescent="0.35">
      <c r="A1096" s="111">
        <v>32043</v>
      </c>
      <c r="B1096">
        <v>10</v>
      </c>
      <c r="C1096">
        <v>10.5</v>
      </c>
      <c r="D1096">
        <v>11.25</v>
      </c>
      <c r="E1096">
        <v>11.75</v>
      </c>
      <c r="F1096">
        <v>8.5</v>
      </c>
      <c r="G1096">
        <v>9.5</v>
      </c>
      <c r="H1096">
        <v>10.25</v>
      </c>
      <c r="I1096">
        <v>7.5</v>
      </c>
      <c r="K1096">
        <v>5.25</v>
      </c>
    </row>
    <row r="1097" spans="1:11" x14ac:dyDescent="0.35">
      <c r="A1097" s="111">
        <v>32050</v>
      </c>
      <c r="B1097">
        <v>10</v>
      </c>
      <c r="C1097">
        <v>10.75</v>
      </c>
      <c r="D1097">
        <v>11.5</v>
      </c>
      <c r="E1097">
        <v>12</v>
      </c>
      <c r="F1097">
        <v>8.5</v>
      </c>
      <c r="G1097">
        <v>9.5</v>
      </c>
      <c r="H1097">
        <v>10.25</v>
      </c>
      <c r="I1097">
        <v>7.5</v>
      </c>
      <c r="K1097">
        <v>5.25</v>
      </c>
    </row>
    <row r="1098" spans="1:11" x14ac:dyDescent="0.35">
      <c r="A1098" s="111">
        <v>32057</v>
      </c>
      <c r="B1098">
        <v>10</v>
      </c>
      <c r="C1098">
        <v>10.75</v>
      </c>
      <c r="D1098">
        <v>11.5</v>
      </c>
      <c r="E1098">
        <v>12</v>
      </c>
      <c r="F1098">
        <v>8.75</v>
      </c>
      <c r="G1098">
        <v>9.75</v>
      </c>
      <c r="H1098">
        <v>10.25</v>
      </c>
      <c r="I1098">
        <v>7.5</v>
      </c>
      <c r="K1098">
        <v>5.25</v>
      </c>
    </row>
    <row r="1099" spans="1:11" x14ac:dyDescent="0.35">
      <c r="A1099" s="111">
        <v>32064</v>
      </c>
      <c r="B1099">
        <v>10.5</v>
      </c>
      <c r="C1099">
        <v>11</v>
      </c>
      <c r="D1099">
        <v>11.75</v>
      </c>
      <c r="E1099">
        <v>12.25</v>
      </c>
      <c r="F1099">
        <v>9</v>
      </c>
      <c r="G1099">
        <v>10</v>
      </c>
      <c r="H1099">
        <v>10.5</v>
      </c>
      <c r="I1099">
        <v>8</v>
      </c>
      <c r="K1099">
        <v>5.75</v>
      </c>
    </row>
    <row r="1100" spans="1:11" x14ac:dyDescent="0.35">
      <c r="A1100" s="111">
        <v>32071</v>
      </c>
      <c r="B1100">
        <v>10.5</v>
      </c>
      <c r="C1100">
        <v>11</v>
      </c>
      <c r="D1100">
        <v>11.75</v>
      </c>
      <c r="E1100">
        <v>12.25</v>
      </c>
      <c r="F1100">
        <v>8.75</v>
      </c>
      <c r="G1100">
        <v>9.75</v>
      </c>
      <c r="H1100">
        <v>10.5</v>
      </c>
      <c r="I1100">
        <v>8</v>
      </c>
      <c r="K1100">
        <v>5.75</v>
      </c>
    </row>
    <row r="1101" spans="1:11" x14ac:dyDescent="0.35">
      <c r="A1101" s="111">
        <v>32078</v>
      </c>
      <c r="B1101">
        <v>9.75</v>
      </c>
      <c r="C1101">
        <v>10.5</v>
      </c>
      <c r="D1101">
        <v>11</v>
      </c>
      <c r="E1101">
        <v>11.5</v>
      </c>
      <c r="F1101">
        <v>8.75</v>
      </c>
      <c r="G1101">
        <v>9.25</v>
      </c>
      <c r="H1101">
        <v>9.75</v>
      </c>
      <c r="I1101">
        <v>7.25</v>
      </c>
      <c r="K1101">
        <v>5</v>
      </c>
    </row>
    <row r="1102" spans="1:11" x14ac:dyDescent="0.35">
      <c r="A1102" s="111">
        <v>32085</v>
      </c>
      <c r="B1102">
        <v>9.75</v>
      </c>
      <c r="C1102">
        <v>10.5</v>
      </c>
      <c r="D1102">
        <v>11</v>
      </c>
      <c r="E1102">
        <v>11.5</v>
      </c>
      <c r="F1102">
        <v>8.75</v>
      </c>
      <c r="G1102">
        <v>9.25</v>
      </c>
      <c r="H1102">
        <v>10</v>
      </c>
      <c r="I1102">
        <v>7.25</v>
      </c>
      <c r="K1102">
        <v>4.75</v>
      </c>
    </row>
    <row r="1103" spans="1:11" x14ac:dyDescent="0.35">
      <c r="A1103" s="111">
        <v>32092</v>
      </c>
      <c r="B1103">
        <v>9.75</v>
      </c>
      <c r="C1103">
        <v>10.5</v>
      </c>
      <c r="D1103">
        <v>11</v>
      </c>
      <c r="E1103">
        <v>11.5</v>
      </c>
      <c r="F1103">
        <v>8.75</v>
      </c>
      <c r="G1103">
        <v>9.5</v>
      </c>
      <c r="H1103">
        <v>10</v>
      </c>
      <c r="I1103">
        <v>7.25</v>
      </c>
      <c r="K1103">
        <v>4.75</v>
      </c>
    </row>
    <row r="1104" spans="1:11" x14ac:dyDescent="0.35">
      <c r="A1104" s="111">
        <v>32099</v>
      </c>
      <c r="B1104">
        <v>9.75</v>
      </c>
      <c r="C1104">
        <v>10.25</v>
      </c>
      <c r="D1104">
        <v>11</v>
      </c>
      <c r="E1104">
        <v>11.5</v>
      </c>
      <c r="F1104">
        <v>8.75</v>
      </c>
      <c r="G1104">
        <v>9.5</v>
      </c>
      <c r="H1104">
        <v>10</v>
      </c>
      <c r="I1104">
        <v>7.25</v>
      </c>
      <c r="K1104">
        <v>4.75</v>
      </c>
    </row>
    <row r="1105" spans="1:11" x14ac:dyDescent="0.35">
      <c r="A1105" s="111">
        <v>32106</v>
      </c>
      <c r="B1105">
        <v>9.75</v>
      </c>
      <c r="C1105">
        <v>10.25</v>
      </c>
      <c r="D1105">
        <v>11</v>
      </c>
      <c r="E1105">
        <v>11.5</v>
      </c>
      <c r="F1105">
        <v>8.75</v>
      </c>
      <c r="G1105">
        <v>9.5</v>
      </c>
      <c r="H1105">
        <v>10</v>
      </c>
      <c r="I1105">
        <v>7.25</v>
      </c>
      <c r="K1105">
        <v>4.75</v>
      </c>
    </row>
    <row r="1106" spans="1:11" x14ac:dyDescent="0.35">
      <c r="A1106" s="111">
        <v>32113</v>
      </c>
      <c r="B1106">
        <v>9.75</v>
      </c>
      <c r="C1106">
        <v>10.25</v>
      </c>
      <c r="D1106">
        <v>11</v>
      </c>
      <c r="E1106">
        <v>11.5</v>
      </c>
      <c r="F1106">
        <v>8.75</v>
      </c>
      <c r="G1106">
        <v>9.5</v>
      </c>
      <c r="H1106">
        <v>10</v>
      </c>
      <c r="I1106">
        <v>7.25</v>
      </c>
      <c r="K1106">
        <v>4.75</v>
      </c>
    </row>
    <row r="1107" spans="1:11" x14ac:dyDescent="0.35">
      <c r="A1107" s="111">
        <v>32120</v>
      </c>
      <c r="B1107">
        <v>9.75</v>
      </c>
      <c r="C1107">
        <v>10.25</v>
      </c>
      <c r="D1107">
        <v>11</v>
      </c>
      <c r="E1107">
        <v>11.5</v>
      </c>
      <c r="F1107">
        <v>8.75</v>
      </c>
      <c r="G1107">
        <v>9.5</v>
      </c>
      <c r="H1107">
        <v>10</v>
      </c>
      <c r="I1107">
        <v>7.25</v>
      </c>
      <c r="K1107">
        <v>4.75</v>
      </c>
    </row>
    <row r="1108" spans="1:11" x14ac:dyDescent="0.35">
      <c r="A1108" s="111">
        <v>32127</v>
      </c>
      <c r="B1108">
        <v>9.75</v>
      </c>
      <c r="C1108">
        <v>10.25</v>
      </c>
      <c r="D1108">
        <v>11.25</v>
      </c>
      <c r="E1108">
        <v>11.75</v>
      </c>
      <c r="F1108">
        <v>8.75</v>
      </c>
      <c r="G1108">
        <v>9.75</v>
      </c>
      <c r="H1108">
        <v>10.25</v>
      </c>
      <c r="I1108">
        <v>7.25</v>
      </c>
      <c r="K1108">
        <v>4.75</v>
      </c>
    </row>
    <row r="1109" spans="1:11" x14ac:dyDescent="0.35">
      <c r="A1109" s="111">
        <v>32134</v>
      </c>
      <c r="B1109">
        <v>9.75</v>
      </c>
      <c r="C1109">
        <v>10.25</v>
      </c>
      <c r="D1109">
        <v>11.25</v>
      </c>
      <c r="E1109">
        <v>11.75</v>
      </c>
      <c r="F1109">
        <v>8.75</v>
      </c>
      <c r="G1109">
        <v>9.75</v>
      </c>
      <c r="H1109">
        <v>10.25</v>
      </c>
      <c r="I1109">
        <v>7.25</v>
      </c>
      <c r="K1109">
        <v>4.75</v>
      </c>
    </row>
    <row r="1110" spans="1:11" x14ac:dyDescent="0.35">
      <c r="A1110" s="111">
        <v>32141</v>
      </c>
      <c r="B1110">
        <v>9.75</v>
      </c>
      <c r="C1110">
        <v>10.25</v>
      </c>
      <c r="D1110">
        <v>11.25</v>
      </c>
      <c r="E1110">
        <v>11.75</v>
      </c>
      <c r="F1110">
        <v>8.75</v>
      </c>
      <c r="G1110">
        <v>9.75</v>
      </c>
      <c r="H1110">
        <v>10.25</v>
      </c>
      <c r="I1110">
        <v>7.25</v>
      </c>
      <c r="K1110">
        <v>4.75</v>
      </c>
    </row>
    <row r="1111" spans="1:11" x14ac:dyDescent="0.35">
      <c r="A1111" s="111">
        <v>32148</v>
      </c>
      <c r="B1111">
        <v>9.75</v>
      </c>
      <c r="C1111">
        <v>10.25</v>
      </c>
      <c r="D1111">
        <v>11.25</v>
      </c>
      <c r="E1111">
        <v>11.75</v>
      </c>
      <c r="F1111">
        <v>8.75</v>
      </c>
      <c r="G1111">
        <v>9.75</v>
      </c>
      <c r="H1111">
        <v>10.25</v>
      </c>
      <c r="I1111">
        <v>7.25</v>
      </c>
      <c r="K1111">
        <v>4.75</v>
      </c>
    </row>
    <row r="1112" spans="1:11" x14ac:dyDescent="0.35">
      <c r="A1112" s="111">
        <v>32155</v>
      </c>
      <c r="B1112">
        <v>9.75</v>
      </c>
      <c r="C1112">
        <v>10.25</v>
      </c>
      <c r="D1112">
        <v>11.25</v>
      </c>
      <c r="E1112">
        <v>11.75</v>
      </c>
      <c r="F1112">
        <v>8.75</v>
      </c>
      <c r="G1112">
        <v>9.75</v>
      </c>
      <c r="H1112">
        <v>10.25</v>
      </c>
      <c r="I1112">
        <v>7.25</v>
      </c>
      <c r="K1112">
        <v>4.75</v>
      </c>
    </row>
    <row r="1113" spans="1:11" x14ac:dyDescent="0.35">
      <c r="A1113" s="111">
        <v>32162</v>
      </c>
      <c r="B1113">
        <v>9.75</v>
      </c>
      <c r="C1113">
        <v>10.25</v>
      </c>
      <c r="D1113">
        <v>11.25</v>
      </c>
      <c r="E1113">
        <v>11.75</v>
      </c>
      <c r="F1113">
        <v>8.75</v>
      </c>
      <c r="G1113">
        <v>9.75</v>
      </c>
      <c r="H1113">
        <v>10.25</v>
      </c>
      <c r="I1113">
        <v>7.25</v>
      </c>
      <c r="K1113">
        <v>4.75</v>
      </c>
    </row>
    <row r="1114" spans="1:11" x14ac:dyDescent="0.35">
      <c r="A1114" s="111">
        <v>32169</v>
      </c>
      <c r="B1114">
        <v>9.75</v>
      </c>
      <c r="C1114">
        <v>10.25</v>
      </c>
      <c r="D1114">
        <v>11.25</v>
      </c>
      <c r="E1114">
        <v>11.75</v>
      </c>
      <c r="F1114">
        <v>8.75</v>
      </c>
      <c r="G1114">
        <v>9.75</v>
      </c>
      <c r="H1114">
        <v>10.25</v>
      </c>
      <c r="I1114">
        <v>7.25</v>
      </c>
      <c r="K1114">
        <v>4.75</v>
      </c>
    </row>
    <row r="1115" spans="1:11" x14ac:dyDescent="0.35">
      <c r="A1115" s="111">
        <v>32176</v>
      </c>
      <c r="B1115">
        <v>9.75</v>
      </c>
      <c r="C1115">
        <v>10.25</v>
      </c>
      <c r="D1115">
        <v>11.25</v>
      </c>
      <c r="E1115">
        <v>11.75</v>
      </c>
      <c r="F1115">
        <v>8.5</v>
      </c>
      <c r="G1115">
        <v>9.5</v>
      </c>
      <c r="H1115">
        <v>10</v>
      </c>
      <c r="I1115">
        <v>7.25</v>
      </c>
      <c r="K1115">
        <v>4.75</v>
      </c>
    </row>
    <row r="1116" spans="1:11" x14ac:dyDescent="0.35">
      <c r="A1116" s="111">
        <v>32183</v>
      </c>
      <c r="B1116">
        <v>9.75</v>
      </c>
      <c r="C1116">
        <v>9.75</v>
      </c>
      <c r="D1116">
        <v>11</v>
      </c>
      <c r="E1116">
        <v>11.5</v>
      </c>
      <c r="F1116">
        <v>8.25</v>
      </c>
      <c r="G1116">
        <v>9.25</v>
      </c>
      <c r="H1116">
        <v>9.75</v>
      </c>
      <c r="I1116">
        <v>7.25</v>
      </c>
      <c r="K1116">
        <v>4.75</v>
      </c>
    </row>
    <row r="1117" spans="1:11" x14ac:dyDescent="0.35">
      <c r="A1117" s="111">
        <v>32190</v>
      </c>
      <c r="B1117">
        <v>9.75</v>
      </c>
      <c r="C1117">
        <v>9.75</v>
      </c>
      <c r="D1117">
        <v>11</v>
      </c>
      <c r="E1117">
        <v>11.5</v>
      </c>
      <c r="F1117">
        <v>8.25</v>
      </c>
      <c r="G1117">
        <v>9.25</v>
      </c>
      <c r="H1117">
        <v>9.75</v>
      </c>
      <c r="I1117">
        <v>7.25</v>
      </c>
      <c r="K1117">
        <v>4.75</v>
      </c>
    </row>
    <row r="1118" spans="1:11" x14ac:dyDescent="0.35">
      <c r="A1118" s="111">
        <v>32197</v>
      </c>
      <c r="B1118">
        <v>9.75</v>
      </c>
      <c r="C1118">
        <v>9.75</v>
      </c>
      <c r="D1118">
        <v>11</v>
      </c>
      <c r="E1118">
        <v>11.5</v>
      </c>
      <c r="F1118">
        <v>8.25</v>
      </c>
      <c r="G1118">
        <v>9.25</v>
      </c>
      <c r="H1118">
        <v>9.75</v>
      </c>
      <c r="I1118">
        <v>7.25</v>
      </c>
      <c r="K1118">
        <v>4.75</v>
      </c>
    </row>
    <row r="1119" spans="1:11" x14ac:dyDescent="0.35">
      <c r="A1119" s="111">
        <v>32204</v>
      </c>
      <c r="B1119">
        <v>9.75</v>
      </c>
      <c r="C1119">
        <v>9.75</v>
      </c>
      <c r="D1119">
        <v>11</v>
      </c>
      <c r="E1119">
        <v>11.5</v>
      </c>
      <c r="F1119">
        <v>8.25</v>
      </c>
      <c r="G1119">
        <v>9.25</v>
      </c>
      <c r="H1119">
        <v>9.75</v>
      </c>
      <c r="I1119">
        <v>7.25</v>
      </c>
      <c r="K1119">
        <v>4.75</v>
      </c>
    </row>
    <row r="1120" spans="1:11" x14ac:dyDescent="0.35">
      <c r="A1120" s="111">
        <v>32211</v>
      </c>
      <c r="B1120">
        <v>9.75</v>
      </c>
      <c r="C1120">
        <v>9.75</v>
      </c>
      <c r="D1120">
        <v>10.5</v>
      </c>
      <c r="E1120">
        <v>11</v>
      </c>
      <c r="F1120">
        <v>8.25</v>
      </c>
      <c r="G1120">
        <v>9</v>
      </c>
      <c r="H1120">
        <v>9.5</v>
      </c>
      <c r="I1120">
        <v>7.25</v>
      </c>
      <c r="K1120">
        <v>4.75</v>
      </c>
    </row>
    <row r="1121" spans="1:11" x14ac:dyDescent="0.35">
      <c r="A1121" s="111">
        <v>32218</v>
      </c>
      <c r="B1121">
        <v>9.75</v>
      </c>
      <c r="C1121">
        <v>9.75</v>
      </c>
      <c r="D1121">
        <v>10.5</v>
      </c>
      <c r="E1121">
        <v>11</v>
      </c>
      <c r="F1121">
        <v>8.25</v>
      </c>
      <c r="G1121">
        <v>9</v>
      </c>
      <c r="H1121">
        <v>9.5</v>
      </c>
      <c r="I1121">
        <v>7.25</v>
      </c>
      <c r="K1121">
        <v>4.75</v>
      </c>
    </row>
    <row r="1122" spans="1:11" x14ac:dyDescent="0.35">
      <c r="A1122" s="111">
        <v>32225</v>
      </c>
      <c r="B1122">
        <v>9.75</v>
      </c>
      <c r="C1122">
        <v>9.75</v>
      </c>
      <c r="D1122">
        <v>10.5</v>
      </c>
      <c r="E1122">
        <v>11</v>
      </c>
      <c r="F1122">
        <v>8.25</v>
      </c>
      <c r="G1122">
        <v>9</v>
      </c>
      <c r="H1122">
        <v>9.5</v>
      </c>
      <c r="I1122">
        <v>7.25</v>
      </c>
      <c r="K1122">
        <v>4.75</v>
      </c>
    </row>
    <row r="1123" spans="1:11" x14ac:dyDescent="0.35">
      <c r="A1123" s="111">
        <v>32232</v>
      </c>
      <c r="B1123">
        <v>9.75</v>
      </c>
      <c r="C1123">
        <v>9.75</v>
      </c>
      <c r="D1123">
        <v>10.5</v>
      </c>
      <c r="E1123">
        <v>11</v>
      </c>
      <c r="F1123">
        <v>8.25</v>
      </c>
      <c r="G1123">
        <v>9</v>
      </c>
      <c r="H1123">
        <v>9.5</v>
      </c>
      <c r="I1123">
        <v>7.25</v>
      </c>
      <c r="K1123">
        <v>4.75</v>
      </c>
    </row>
    <row r="1124" spans="1:11" x14ac:dyDescent="0.35">
      <c r="A1124" s="111">
        <v>32239</v>
      </c>
      <c r="B1124">
        <v>9.75</v>
      </c>
      <c r="C1124">
        <v>9.75</v>
      </c>
      <c r="D1124">
        <v>10.5</v>
      </c>
      <c r="E1124">
        <v>11</v>
      </c>
      <c r="F1124">
        <v>8.25</v>
      </c>
      <c r="G1124">
        <v>9</v>
      </c>
      <c r="H1124">
        <v>9.5</v>
      </c>
      <c r="I1124">
        <v>7.25</v>
      </c>
      <c r="K1124">
        <v>4.75</v>
      </c>
    </row>
    <row r="1125" spans="1:11" x14ac:dyDescent="0.35">
      <c r="A1125" s="111">
        <v>32246</v>
      </c>
      <c r="B1125">
        <v>9.75</v>
      </c>
      <c r="C1125">
        <v>9.75</v>
      </c>
      <c r="D1125">
        <v>10.5</v>
      </c>
      <c r="E1125">
        <v>11</v>
      </c>
      <c r="F1125">
        <v>8.25</v>
      </c>
      <c r="G1125">
        <v>9</v>
      </c>
      <c r="H1125">
        <v>9.5</v>
      </c>
      <c r="I1125">
        <v>7.25</v>
      </c>
      <c r="K1125">
        <v>4.75</v>
      </c>
    </row>
    <row r="1126" spans="1:11" x14ac:dyDescent="0.35">
      <c r="A1126" s="111">
        <v>32253</v>
      </c>
      <c r="B1126">
        <v>9.75</v>
      </c>
      <c r="C1126">
        <v>9.75</v>
      </c>
      <c r="D1126">
        <v>10.5</v>
      </c>
      <c r="E1126">
        <v>11</v>
      </c>
      <c r="F1126">
        <v>8.25</v>
      </c>
      <c r="G1126">
        <v>9</v>
      </c>
      <c r="H1126">
        <v>9.5</v>
      </c>
      <c r="I1126">
        <v>7.25</v>
      </c>
      <c r="K1126">
        <v>4.75</v>
      </c>
    </row>
    <row r="1127" spans="1:11" x14ac:dyDescent="0.35">
      <c r="A1127" s="111">
        <v>32260</v>
      </c>
      <c r="B1127">
        <v>10.25</v>
      </c>
      <c r="C1127">
        <v>10.25</v>
      </c>
      <c r="D1127">
        <v>10.75</v>
      </c>
      <c r="E1127">
        <v>11.25</v>
      </c>
      <c r="F1127">
        <v>8.75</v>
      </c>
      <c r="G1127">
        <v>9.25</v>
      </c>
      <c r="H1127">
        <v>9.5</v>
      </c>
      <c r="I1127">
        <v>7.75</v>
      </c>
      <c r="K1127">
        <v>5.25</v>
      </c>
    </row>
    <row r="1128" spans="1:11" x14ac:dyDescent="0.35">
      <c r="A1128" s="111">
        <v>32267</v>
      </c>
      <c r="B1128">
        <v>10.25</v>
      </c>
      <c r="C1128">
        <v>10.25</v>
      </c>
      <c r="D1128">
        <v>10.75</v>
      </c>
      <c r="E1128">
        <v>11.25</v>
      </c>
      <c r="F1128">
        <v>8.75</v>
      </c>
      <c r="G1128">
        <v>9.25</v>
      </c>
      <c r="H1128">
        <v>9.5</v>
      </c>
      <c r="I1128">
        <v>7.75</v>
      </c>
      <c r="K1128">
        <v>5.25</v>
      </c>
    </row>
    <row r="1129" spans="1:11" x14ac:dyDescent="0.35">
      <c r="A1129" s="111">
        <v>32274</v>
      </c>
      <c r="B1129">
        <v>10.25</v>
      </c>
      <c r="C1129">
        <v>10.25</v>
      </c>
      <c r="D1129">
        <v>10.75</v>
      </c>
      <c r="E1129">
        <v>11.25</v>
      </c>
      <c r="F1129">
        <v>8.75</v>
      </c>
      <c r="G1129">
        <v>9.25</v>
      </c>
      <c r="H1129">
        <v>9.5</v>
      </c>
      <c r="I1129">
        <v>7.75</v>
      </c>
      <c r="K1129">
        <v>5.25</v>
      </c>
    </row>
    <row r="1130" spans="1:11" x14ac:dyDescent="0.35">
      <c r="A1130" s="111">
        <v>32281</v>
      </c>
      <c r="B1130">
        <v>10.25</v>
      </c>
      <c r="C1130">
        <v>10.25</v>
      </c>
      <c r="D1130">
        <v>10.75</v>
      </c>
      <c r="E1130">
        <v>11.25</v>
      </c>
      <c r="F1130">
        <v>8.75</v>
      </c>
      <c r="G1130">
        <v>9.25</v>
      </c>
      <c r="H1130">
        <v>9.75</v>
      </c>
      <c r="I1130">
        <v>7.75</v>
      </c>
      <c r="K1130">
        <v>5.25</v>
      </c>
    </row>
    <row r="1131" spans="1:11" x14ac:dyDescent="0.35">
      <c r="A1131" s="111">
        <v>32288</v>
      </c>
      <c r="B1131">
        <v>10.25</v>
      </c>
      <c r="C1131">
        <v>10.25</v>
      </c>
      <c r="D1131">
        <v>10.75</v>
      </c>
      <c r="E1131">
        <v>11.25</v>
      </c>
      <c r="F1131">
        <v>8.75</v>
      </c>
      <c r="G1131">
        <v>9.25</v>
      </c>
      <c r="H1131">
        <v>9.75</v>
      </c>
      <c r="I1131">
        <v>7.75</v>
      </c>
      <c r="K1131">
        <v>5.25</v>
      </c>
    </row>
    <row r="1132" spans="1:11" x14ac:dyDescent="0.35">
      <c r="A1132" s="111">
        <v>32295</v>
      </c>
      <c r="B1132">
        <v>10.25</v>
      </c>
      <c r="C1132">
        <v>10.5</v>
      </c>
      <c r="D1132">
        <v>11</v>
      </c>
      <c r="E1132">
        <v>11.5</v>
      </c>
      <c r="F1132">
        <v>8.75</v>
      </c>
      <c r="G1132">
        <v>9.25</v>
      </c>
      <c r="H1132">
        <v>9.75</v>
      </c>
      <c r="I1132">
        <v>7.75</v>
      </c>
      <c r="K1132">
        <v>5.25</v>
      </c>
    </row>
    <row r="1133" spans="1:11" x14ac:dyDescent="0.35">
      <c r="A1133" s="111">
        <v>32302</v>
      </c>
      <c r="B1133">
        <v>10.75</v>
      </c>
      <c r="C1133">
        <v>10.75</v>
      </c>
      <c r="D1133">
        <v>11.25</v>
      </c>
      <c r="E1133">
        <v>11.75</v>
      </c>
      <c r="F1133">
        <v>9</v>
      </c>
      <c r="G1133">
        <v>9.5</v>
      </c>
      <c r="H1133">
        <v>10</v>
      </c>
      <c r="I1133">
        <v>7.75</v>
      </c>
      <c r="K1133">
        <v>5.5</v>
      </c>
    </row>
    <row r="1134" spans="1:11" x14ac:dyDescent="0.35">
      <c r="A1134" s="111">
        <v>32309</v>
      </c>
      <c r="B1134">
        <v>10.75</v>
      </c>
      <c r="C1134">
        <v>10.75</v>
      </c>
      <c r="D1134">
        <v>11.25</v>
      </c>
      <c r="E1134">
        <v>11.25</v>
      </c>
      <c r="F1134">
        <v>9</v>
      </c>
      <c r="G1134">
        <v>9.5</v>
      </c>
      <c r="H1134">
        <v>10</v>
      </c>
      <c r="I1134">
        <v>7.75</v>
      </c>
      <c r="K1134">
        <v>5.5</v>
      </c>
    </row>
    <row r="1135" spans="1:11" x14ac:dyDescent="0.35">
      <c r="A1135" s="111">
        <v>32316</v>
      </c>
      <c r="B1135">
        <v>10.75</v>
      </c>
      <c r="C1135">
        <v>10.75</v>
      </c>
      <c r="D1135">
        <v>11.25</v>
      </c>
      <c r="E1135">
        <v>11.25</v>
      </c>
      <c r="F1135">
        <v>9</v>
      </c>
      <c r="G1135">
        <v>9.5</v>
      </c>
      <c r="H1135">
        <v>9.75</v>
      </c>
      <c r="I1135">
        <v>7.75</v>
      </c>
      <c r="K1135">
        <v>5.5</v>
      </c>
    </row>
    <row r="1136" spans="1:11" x14ac:dyDescent="0.35">
      <c r="A1136" s="111">
        <v>32323</v>
      </c>
      <c r="B1136">
        <v>10.75</v>
      </c>
      <c r="C1136">
        <v>10.75</v>
      </c>
      <c r="D1136">
        <v>11.25</v>
      </c>
      <c r="E1136">
        <v>11.25</v>
      </c>
      <c r="F1136">
        <v>9</v>
      </c>
      <c r="G1136">
        <v>9.5</v>
      </c>
      <c r="H1136">
        <v>9.75</v>
      </c>
      <c r="I1136">
        <v>7.75</v>
      </c>
      <c r="K1136">
        <v>5.5</v>
      </c>
    </row>
    <row r="1137" spans="1:11" x14ac:dyDescent="0.35">
      <c r="A1137" s="111">
        <v>32330</v>
      </c>
      <c r="B1137">
        <v>10.75</v>
      </c>
      <c r="C1137">
        <v>10.75</v>
      </c>
      <c r="D1137">
        <v>11.25</v>
      </c>
      <c r="E1137">
        <v>11.25</v>
      </c>
      <c r="F1137">
        <v>9</v>
      </c>
      <c r="G1137">
        <v>9.5</v>
      </c>
      <c r="H1137">
        <v>9.75</v>
      </c>
      <c r="I1137">
        <v>7.75</v>
      </c>
      <c r="K1137">
        <v>5.5</v>
      </c>
    </row>
    <row r="1138" spans="1:11" x14ac:dyDescent="0.35">
      <c r="A1138" s="111">
        <v>32337</v>
      </c>
      <c r="B1138">
        <v>10.75</v>
      </c>
      <c r="C1138">
        <v>10.75</v>
      </c>
      <c r="D1138">
        <v>11.25</v>
      </c>
      <c r="E1138">
        <v>11.25</v>
      </c>
      <c r="F1138">
        <v>9</v>
      </c>
      <c r="G1138">
        <v>9.5</v>
      </c>
      <c r="H1138">
        <v>9.75</v>
      </c>
      <c r="I1138">
        <v>7.75</v>
      </c>
      <c r="K1138">
        <v>5.5</v>
      </c>
    </row>
    <row r="1139" spans="1:11" x14ac:dyDescent="0.35">
      <c r="A1139" s="111">
        <v>32344</v>
      </c>
      <c r="B1139">
        <v>10.75</v>
      </c>
      <c r="C1139">
        <v>11</v>
      </c>
      <c r="D1139">
        <v>11.5</v>
      </c>
      <c r="E1139">
        <v>11.75</v>
      </c>
      <c r="F1139">
        <v>9</v>
      </c>
      <c r="G1139">
        <v>9.5</v>
      </c>
      <c r="H1139">
        <v>10</v>
      </c>
      <c r="I1139">
        <v>7.75</v>
      </c>
      <c r="K1139">
        <v>5.5</v>
      </c>
    </row>
    <row r="1140" spans="1:11" x14ac:dyDescent="0.35">
      <c r="A1140" s="111">
        <v>32351</v>
      </c>
      <c r="B1140">
        <v>10.75</v>
      </c>
      <c r="C1140">
        <v>11</v>
      </c>
      <c r="D1140">
        <v>11.5</v>
      </c>
      <c r="E1140">
        <v>11.75</v>
      </c>
      <c r="F1140">
        <v>9</v>
      </c>
      <c r="G1140">
        <v>9.5</v>
      </c>
      <c r="H1140">
        <v>10</v>
      </c>
      <c r="I1140">
        <v>7.75</v>
      </c>
      <c r="K1140">
        <v>5.5</v>
      </c>
    </row>
    <row r="1141" spans="1:11" x14ac:dyDescent="0.35">
      <c r="A1141" s="111">
        <v>32358</v>
      </c>
      <c r="B1141">
        <v>10.75</v>
      </c>
      <c r="C1141">
        <v>11</v>
      </c>
      <c r="D1141">
        <v>11.5</v>
      </c>
      <c r="E1141">
        <v>11.75</v>
      </c>
      <c r="F1141">
        <v>9</v>
      </c>
      <c r="G1141">
        <v>9.5</v>
      </c>
      <c r="H1141">
        <v>10</v>
      </c>
      <c r="I1141">
        <v>7.75</v>
      </c>
      <c r="K1141">
        <v>5.5</v>
      </c>
    </row>
    <row r="1142" spans="1:11" x14ac:dyDescent="0.35">
      <c r="A1142" s="111">
        <v>32365</v>
      </c>
      <c r="B1142">
        <v>10.75</v>
      </c>
      <c r="C1142">
        <v>11</v>
      </c>
      <c r="D1142">
        <v>11.5</v>
      </c>
      <c r="E1142">
        <v>11.75</v>
      </c>
      <c r="F1142">
        <v>9</v>
      </c>
      <c r="G1142">
        <v>9.5</v>
      </c>
      <c r="H1142">
        <v>10</v>
      </c>
      <c r="I1142">
        <v>7.75</v>
      </c>
      <c r="K1142">
        <v>5.5</v>
      </c>
    </row>
    <row r="1143" spans="1:11" x14ac:dyDescent="0.35">
      <c r="A1143" s="111">
        <v>32372</v>
      </c>
      <c r="B1143">
        <v>10.75</v>
      </c>
      <c r="C1143">
        <v>11.25</v>
      </c>
      <c r="D1143">
        <v>11.75</v>
      </c>
      <c r="E1143">
        <v>12</v>
      </c>
      <c r="F1143">
        <v>9.25</v>
      </c>
      <c r="G1143">
        <v>9.75</v>
      </c>
      <c r="H1143">
        <v>10.25</v>
      </c>
      <c r="I1143">
        <v>7.75</v>
      </c>
      <c r="K1143">
        <v>5.5</v>
      </c>
    </row>
    <row r="1144" spans="1:11" x14ac:dyDescent="0.35">
      <c r="A1144" s="111">
        <v>32379</v>
      </c>
      <c r="B1144">
        <v>10.75</v>
      </c>
      <c r="C1144">
        <v>11.25</v>
      </c>
      <c r="D1144">
        <v>11.75</v>
      </c>
      <c r="E1144">
        <v>12</v>
      </c>
      <c r="F1144">
        <v>9.25</v>
      </c>
      <c r="G1144">
        <v>9.75</v>
      </c>
      <c r="H1144">
        <v>10.25</v>
      </c>
      <c r="I1144">
        <v>7.75</v>
      </c>
      <c r="K1144">
        <v>5.5</v>
      </c>
    </row>
    <row r="1145" spans="1:11" x14ac:dyDescent="0.35">
      <c r="A1145" s="111">
        <v>32386</v>
      </c>
      <c r="B1145">
        <v>11.25</v>
      </c>
      <c r="C1145">
        <v>11.5</v>
      </c>
      <c r="D1145">
        <v>12</v>
      </c>
      <c r="E1145">
        <v>12.25</v>
      </c>
      <c r="F1145">
        <v>9.5</v>
      </c>
      <c r="G1145">
        <v>10</v>
      </c>
      <c r="H1145">
        <v>10.5</v>
      </c>
      <c r="I1145">
        <v>8.25</v>
      </c>
      <c r="K1145">
        <v>6</v>
      </c>
    </row>
    <row r="1146" spans="1:11" x14ac:dyDescent="0.35">
      <c r="A1146" s="111">
        <v>32393</v>
      </c>
      <c r="B1146">
        <v>11.25</v>
      </c>
      <c r="C1146">
        <v>11.5</v>
      </c>
      <c r="D1146">
        <v>12</v>
      </c>
      <c r="E1146">
        <v>12.25</v>
      </c>
      <c r="F1146">
        <v>9.5</v>
      </c>
      <c r="G1146">
        <v>10</v>
      </c>
      <c r="H1146">
        <v>10.5</v>
      </c>
      <c r="I1146">
        <v>8.25</v>
      </c>
      <c r="K1146">
        <v>6</v>
      </c>
    </row>
    <row r="1147" spans="1:11" x14ac:dyDescent="0.35">
      <c r="A1147" s="111">
        <v>32400</v>
      </c>
      <c r="B1147">
        <v>11.25</v>
      </c>
      <c r="C1147">
        <v>11.5</v>
      </c>
      <c r="D1147">
        <v>12</v>
      </c>
      <c r="E1147">
        <v>12.25</v>
      </c>
      <c r="F1147">
        <v>9.75</v>
      </c>
      <c r="G1147">
        <v>10</v>
      </c>
      <c r="H1147">
        <v>10.5</v>
      </c>
      <c r="I1147">
        <v>8.25</v>
      </c>
      <c r="K1147">
        <v>6</v>
      </c>
    </row>
    <row r="1148" spans="1:11" x14ac:dyDescent="0.35">
      <c r="A1148" s="111">
        <v>32407</v>
      </c>
      <c r="B1148">
        <v>11.75</v>
      </c>
      <c r="C1148">
        <v>11.5</v>
      </c>
      <c r="D1148">
        <v>12</v>
      </c>
      <c r="E1148">
        <v>12.25</v>
      </c>
      <c r="F1148">
        <v>9.75</v>
      </c>
      <c r="G1148">
        <v>10</v>
      </c>
      <c r="H1148">
        <v>10.5</v>
      </c>
      <c r="I1148">
        <v>8.25</v>
      </c>
      <c r="K1148">
        <v>6.5</v>
      </c>
    </row>
    <row r="1149" spans="1:11" x14ac:dyDescent="0.35">
      <c r="A1149" s="111">
        <v>32414</v>
      </c>
      <c r="B1149">
        <v>11.75</v>
      </c>
      <c r="C1149">
        <v>11.75</v>
      </c>
      <c r="D1149">
        <v>12</v>
      </c>
      <c r="E1149">
        <v>11.75</v>
      </c>
      <c r="F1149">
        <v>10</v>
      </c>
      <c r="G1149">
        <v>10.25</v>
      </c>
      <c r="H1149">
        <v>10.25</v>
      </c>
      <c r="I1149">
        <v>8.25</v>
      </c>
      <c r="K1149">
        <v>6.5</v>
      </c>
    </row>
    <row r="1150" spans="1:11" x14ac:dyDescent="0.35">
      <c r="A1150" s="111">
        <v>32421</v>
      </c>
      <c r="B1150">
        <v>11.75</v>
      </c>
      <c r="C1150">
        <v>11.75</v>
      </c>
      <c r="D1150">
        <v>12</v>
      </c>
      <c r="E1150">
        <v>11.75</v>
      </c>
      <c r="F1150">
        <v>10</v>
      </c>
      <c r="G1150">
        <v>10.25</v>
      </c>
      <c r="H1150">
        <v>10.25</v>
      </c>
      <c r="I1150">
        <v>8.5</v>
      </c>
      <c r="K1150">
        <v>6.5</v>
      </c>
    </row>
    <row r="1151" spans="1:11" x14ac:dyDescent="0.35">
      <c r="A1151" s="111">
        <v>32428</v>
      </c>
      <c r="B1151">
        <v>11.75</v>
      </c>
      <c r="C1151">
        <v>11.75</v>
      </c>
      <c r="D1151">
        <v>12</v>
      </c>
      <c r="E1151">
        <v>11.75</v>
      </c>
      <c r="F1151">
        <v>10</v>
      </c>
      <c r="G1151">
        <v>10.25</v>
      </c>
      <c r="H1151">
        <v>10.25</v>
      </c>
      <c r="I1151">
        <v>8.5</v>
      </c>
      <c r="K1151">
        <v>6.5</v>
      </c>
    </row>
    <row r="1152" spans="1:11" x14ac:dyDescent="0.35">
      <c r="A1152" s="111">
        <v>32435</v>
      </c>
      <c r="B1152">
        <v>11.75</v>
      </c>
      <c r="C1152">
        <v>11.25</v>
      </c>
      <c r="D1152">
        <v>11.75</v>
      </c>
      <c r="E1152">
        <v>11.75</v>
      </c>
      <c r="F1152">
        <v>9.5</v>
      </c>
      <c r="G1152">
        <v>10</v>
      </c>
      <c r="H1152">
        <v>10.25</v>
      </c>
      <c r="I1152">
        <v>8.5</v>
      </c>
      <c r="K1152">
        <v>6.5</v>
      </c>
    </row>
    <row r="1153" spans="1:11" x14ac:dyDescent="0.35">
      <c r="A1153" s="111">
        <v>32442</v>
      </c>
      <c r="B1153">
        <v>11.75</v>
      </c>
      <c r="C1153">
        <v>11.25</v>
      </c>
      <c r="D1153">
        <v>11.75</v>
      </c>
      <c r="E1153">
        <v>11.75</v>
      </c>
      <c r="F1153">
        <v>9.75</v>
      </c>
      <c r="G1153">
        <v>10</v>
      </c>
      <c r="H1153">
        <v>10</v>
      </c>
      <c r="I1153">
        <v>8.5</v>
      </c>
      <c r="K1153">
        <v>6.5</v>
      </c>
    </row>
    <row r="1154" spans="1:11" x14ac:dyDescent="0.35">
      <c r="A1154" s="111">
        <v>32449</v>
      </c>
      <c r="B1154">
        <v>11.75</v>
      </c>
      <c r="C1154">
        <v>11.25</v>
      </c>
      <c r="D1154">
        <v>11.75</v>
      </c>
      <c r="E1154">
        <v>11.75</v>
      </c>
      <c r="F1154">
        <v>9.75</v>
      </c>
      <c r="G1154">
        <v>10</v>
      </c>
      <c r="H1154">
        <v>10</v>
      </c>
      <c r="I1154">
        <v>8.5</v>
      </c>
      <c r="K1154">
        <v>6.5</v>
      </c>
    </row>
    <row r="1155" spans="1:11" x14ac:dyDescent="0.35">
      <c r="A1155" s="111">
        <v>32456</v>
      </c>
      <c r="B1155">
        <v>11.75</v>
      </c>
      <c r="C1155">
        <v>11.25</v>
      </c>
      <c r="D1155">
        <v>11.75</v>
      </c>
      <c r="E1155">
        <v>11.75</v>
      </c>
      <c r="F1155">
        <v>9.75</v>
      </c>
      <c r="G1155">
        <v>10</v>
      </c>
      <c r="H1155">
        <v>10</v>
      </c>
      <c r="I1155">
        <v>8.5</v>
      </c>
      <c r="K1155">
        <v>6.5</v>
      </c>
    </row>
    <row r="1156" spans="1:11" x14ac:dyDescent="0.35">
      <c r="A1156" s="111">
        <v>32463</v>
      </c>
      <c r="B1156">
        <v>11.75</v>
      </c>
      <c r="C1156">
        <v>11.25</v>
      </c>
      <c r="D1156">
        <v>11.75</v>
      </c>
      <c r="E1156">
        <v>11.75</v>
      </c>
      <c r="F1156">
        <v>9.75</v>
      </c>
      <c r="G1156">
        <v>10</v>
      </c>
      <c r="H1156">
        <v>10</v>
      </c>
      <c r="I1156">
        <v>8.5</v>
      </c>
      <c r="K1156">
        <v>6.5</v>
      </c>
    </row>
    <row r="1157" spans="1:11" x14ac:dyDescent="0.35">
      <c r="A1157" s="111">
        <v>32470</v>
      </c>
      <c r="B1157">
        <v>11.75</v>
      </c>
      <c r="C1157">
        <v>11.25</v>
      </c>
      <c r="D1157">
        <v>11.75</v>
      </c>
      <c r="E1157">
        <v>11.75</v>
      </c>
      <c r="F1157">
        <v>9.75</v>
      </c>
      <c r="G1157">
        <v>10</v>
      </c>
      <c r="H1157">
        <v>10</v>
      </c>
      <c r="I1157">
        <v>8.5</v>
      </c>
      <c r="K1157">
        <v>6.5</v>
      </c>
    </row>
    <row r="1158" spans="1:11" x14ac:dyDescent="0.35">
      <c r="A1158" s="111">
        <v>32477</v>
      </c>
      <c r="B1158">
        <v>11.75</v>
      </c>
      <c r="C1158">
        <v>11.5</v>
      </c>
      <c r="D1158">
        <v>12</v>
      </c>
      <c r="E1158">
        <v>12</v>
      </c>
      <c r="F1158">
        <v>10</v>
      </c>
      <c r="G1158">
        <v>10.25</v>
      </c>
      <c r="H1158">
        <v>10.25</v>
      </c>
      <c r="I1158">
        <v>8.5</v>
      </c>
      <c r="K1158">
        <v>6.5</v>
      </c>
    </row>
    <row r="1159" spans="1:11" x14ac:dyDescent="0.35">
      <c r="A1159" s="111">
        <v>32484</v>
      </c>
      <c r="B1159">
        <v>11.75</v>
      </c>
      <c r="C1159">
        <v>11.5</v>
      </c>
      <c r="D1159">
        <v>12</v>
      </c>
      <c r="E1159">
        <v>12</v>
      </c>
      <c r="F1159">
        <v>10</v>
      </c>
      <c r="G1159">
        <v>10.25</v>
      </c>
      <c r="H1159">
        <v>10.25</v>
      </c>
      <c r="I1159">
        <v>8.5</v>
      </c>
      <c r="K1159">
        <v>6.5</v>
      </c>
    </row>
    <row r="1160" spans="1:11" x14ac:dyDescent="0.35">
      <c r="A1160" s="111">
        <v>32491</v>
      </c>
      <c r="B1160">
        <v>12.25</v>
      </c>
      <c r="C1160">
        <v>12</v>
      </c>
      <c r="D1160">
        <v>12.25</v>
      </c>
      <c r="E1160">
        <v>12.25</v>
      </c>
      <c r="F1160">
        <v>10.5</v>
      </c>
      <c r="G1160">
        <v>10.5</v>
      </c>
      <c r="H1160">
        <v>10.5</v>
      </c>
      <c r="I1160">
        <v>8.5</v>
      </c>
      <c r="K1160">
        <v>7</v>
      </c>
    </row>
    <row r="1161" spans="1:11" x14ac:dyDescent="0.35">
      <c r="A1161" s="111">
        <v>32498</v>
      </c>
      <c r="B1161">
        <v>12.25</v>
      </c>
      <c r="C1161">
        <v>12</v>
      </c>
      <c r="D1161">
        <v>12.25</v>
      </c>
      <c r="E1161">
        <v>12.25</v>
      </c>
      <c r="F1161">
        <v>10.5</v>
      </c>
      <c r="G1161">
        <v>10.5</v>
      </c>
      <c r="H1161">
        <v>10.5</v>
      </c>
      <c r="I1161">
        <v>9</v>
      </c>
      <c r="K1161">
        <v>7</v>
      </c>
    </row>
    <row r="1162" spans="1:11" x14ac:dyDescent="0.35">
      <c r="A1162" s="111">
        <v>32505</v>
      </c>
      <c r="B1162">
        <v>12.25</v>
      </c>
      <c r="C1162">
        <v>12</v>
      </c>
      <c r="D1162">
        <v>12.25</v>
      </c>
      <c r="E1162">
        <v>12.25</v>
      </c>
      <c r="F1162">
        <v>10.25</v>
      </c>
      <c r="G1162">
        <v>10.5</v>
      </c>
      <c r="H1162">
        <v>10.5</v>
      </c>
      <c r="I1162">
        <v>9</v>
      </c>
      <c r="K1162">
        <v>7</v>
      </c>
    </row>
    <row r="1163" spans="1:11" x14ac:dyDescent="0.35">
      <c r="A1163" s="111">
        <v>32512</v>
      </c>
      <c r="B1163">
        <v>12.25</v>
      </c>
      <c r="C1163">
        <v>12</v>
      </c>
      <c r="D1163">
        <v>12.25</v>
      </c>
      <c r="E1163">
        <v>12.25</v>
      </c>
      <c r="F1163">
        <v>10.25</v>
      </c>
      <c r="G1163">
        <v>10.5</v>
      </c>
      <c r="H1163">
        <v>10.5</v>
      </c>
      <c r="I1163">
        <v>9</v>
      </c>
      <c r="K1163">
        <v>7</v>
      </c>
    </row>
    <row r="1164" spans="1:11" x14ac:dyDescent="0.35">
      <c r="A1164" s="111">
        <v>32519</v>
      </c>
      <c r="B1164">
        <v>12.25</v>
      </c>
      <c r="C1164">
        <v>12</v>
      </c>
      <c r="D1164">
        <v>12.25</v>
      </c>
      <c r="E1164">
        <v>12.25</v>
      </c>
      <c r="F1164">
        <v>10.25</v>
      </c>
      <c r="G1164">
        <v>10.5</v>
      </c>
      <c r="H1164">
        <v>10.5</v>
      </c>
      <c r="I1164">
        <v>9</v>
      </c>
      <c r="K1164">
        <v>7</v>
      </c>
    </row>
    <row r="1165" spans="1:11" x14ac:dyDescent="0.35">
      <c r="A1165" s="111">
        <v>32526</v>
      </c>
      <c r="B1165">
        <v>12.25</v>
      </c>
      <c r="C1165">
        <v>12.25</v>
      </c>
      <c r="D1165">
        <v>12.25</v>
      </c>
      <c r="E1165">
        <v>12.25</v>
      </c>
      <c r="F1165">
        <v>10.25</v>
      </c>
      <c r="G1165">
        <v>10.5</v>
      </c>
      <c r="H1165">
        <v>10.5</v>
      </c>
      <c r="I1165">
        <v>9</v>
      </c>
      <c r="K1165">
        <v>7</v>
      </c>
    </row>
    <row r="1166" spans="1:11" x14ac:dyDescent="0.35">
      <c r="A1166" s="111">
        <v>32533</v>
      </c>
      <c r="B1166">
        <v>12.25</v>
      </c>
      <c r="C1166">
        <v>12.25</v>
      </c>
      <c r="D1166">
        <v>12.25</v>
      </c>
      <c r="E1166">
        <v>12.25</v>
      </c>
      <c r="F1166">
        <v>10.5</v>
      </c>
      <c r="G1166">
        <v>10.5</v>
      </c>
      <c r="H1166">
        <v>10.5</v>
      </c>
      <c r="I1166">
        <v>9</v>
      </c>
      <c r="K1166">
        <v>7</v>
      </c>
    </row>
    <row r="1167" spans="1:11" x14ac:dyDescent="0.35">
      <c r="A1167" s="111">
        <v>32540</v>
      </c>
      <c r="B1167">
        <v>12.25</v>
      </c>
      <c r="C1167">
        <v>12.25</v>
      </c>
      <c r="D1167">
        <v>12.25</v>
      </c>
      <c r="E1167">
        <v>12.25</v>
      </c>
      <c r="F1167">
        <v>10.5</v>
      </c>
      <c r="G1167">
        <v>10.5</v>
      </c>
      <c r="H1167">
        <v>10.5</v>
      </c>
      <c r="I1167">
        <v>9</v>
      </c>
      <c r="K1167">
        <v>7</v>
      </c>
    </row>
    <row r="1168" spans="1:11" x14ac:dyDescent="0.35">
      <c r="A1168" s="111">
        <v>32547</v>
      </c>
      <c r="B1168">
        <v>12.25</v>
      </c>
      <c r="C1168">
        <v>12.25</v>
      </c>
      <c r="D1168">
        <v>12.25</v>
      </c>
      <c r="E1168">
        <v>12.25</v>
      </c>
      <c r="F1168">
        <v>10.5</v>
      </c>
      <c r="G1168">
        <v>10.5</v>
      </c>
      <c r="H1168">
        <v>10.5</v>
      </c>
      <c r="I1168">
        <v>9</v>
      </c>
      <c r="K1168">
        <v>7</v>
      </c>
    </row>
    <row r="1169" spans="1:11" x14ac:dyDescent="0.35">
      <c r="A1169" s="111">
        <v>32554</v>
      </c>
      <c r="B1169">
        <v>12.25</v>
      </c>
      <c r="C1169">
        <v>12.25</v>
      </c>
      <c r="D1169">
        <v>12.25</v>
      </c>
      <c r="E1169">
        <v>12.25</v>
      </c>
      <c r="F1169">
        <v>10.5</v>
      </c>
      <c r="G1169">
        <v>10.5</v>
      </c>
      <c r="H1169">
        <v>10.5</v>
      </c>
      <c r="I1169">
        <v>9</v>
      </c>
      <c r="K1169">
        <v>7</v>
      </c>
    </row>
    <row r="1170" spans="1:11" x14ac:dyDescent="0.35">
      <c r="A1170" s="111">
        <v>32561</v>
      </c>
      <c r="B1170">
        <v>12.75</v>
      </c>
      <c r="C1170">
        <v>12.75</v>
      </c>
      <c r="D1170">
        <v>12.25</v>
      </c>
      <c r="E1170">
        <v>12.25</v>
      </c>
      <c r="F1170">
        <v>10.75</v>
      </c>
      <c r="G1170">
        <v>10.5</v>
      </c>
      <c r="H1170">
        <v>10.5</v>
      </c>
      <c r="I1170">
        <v>9.5</v>
      </c>
      <c r="K1170">
        <v>7.5</v>
      </c>
    </row>
    <row r="1171" spans="1:11" x14ac:dyDescent="0.35">
      <c r="A1171" s="111">
        <v>32568</v>
      </c>
      <c r="B1171">
        <v>12.75</v>
      </c>
      <c r="C1171">
        <v>12.75</v>
      </c>
      <c r="D1171">
        <v>12.25</v>
      </c>
      <c r="E1171">
        <v>12.25</v>
      </c>
      <c r="F1171">
        <v>10.75</v>
      </c>
      <c r="G1171">
        <v>10.5</v>
      </c>
      <c r="H1171">
        <v>10.5</v>
      </c>
      <c r="I1171">
        <v>9.5</v>
      </c>
      <c r="K1171">
        <v>7.5</v>
      </c>
    </row>
    <row r="1172" spans="1:11" x14ac:dyDescent="0.35">
      <c r="A1172" s="111">
        <v>32575</v>
      </c>
      <c r="B1172">
        <v>12.75</v>
      </c>
      <c r="C1172">
        <v>12.75</v>
      </c>
      <c r="D1172">
        <v>12.25</v>
      </c>
      <c r="E1172">
        <v>12.25</v>
      </c>
      <c r="F1172">
        <v>10.75</v>
      </c>
      <c r="G1172">
        <v>10.5</v>
      </c>
      <c r="H1172">
        <v>10.5</v>
      </c>
      <c r="I1172">
        <v>9.5</v>
      </c>
      <c r="K1172">
        <v>7.5</v>
      </c>
    </row>
    <row r="1173" spans="1:11" x14ac:dyDescent="0.35">
      <c r="A1173" s="111">
        <v>32582</v>
      </c>
      <c r="B1173">
        <v>12.75</v>
      </c>
      <c r="C1173">
        <v>12.75</v>
      </c>
      <c r="D1173">
        <v>12.25</v>
      </c>
      <c r="E1173">
        <v>12.25</v>
      </c>
      <c r="F1173">
        <v>10.75</v>
      </c>
      <c r="G1173">
        <v>10.5</v>
      </c>
      <c r="H1173">
        <v>10.5</v>
      </c>
      <c r="I1173">
        <v>9.5</v>
      </c>
      <c r="K1173">
        <v>7.5</v>
      </c>
    </row>
    <row r="1174" spans="1:11" x14ac:dyDescent="0.35">
      <c r="A1174" s="111">
        <v>32589</v>
      </c>
      <c r="B1174">
        <v>12.75</v>
      </c>
      <c r="C1174">
        <v>13.25</v>
      </c>
      <c r="D1174">
        <v>12.5</v>
      </c>
      <c r="E1174">
        <v>12.5</v>
      </c>
      <c r="F1174">
        <v>11.25</v>
      </c>
      <c r="G1174">
        <v>10.75</v>
      </c>
      <c r="H1174">
        <v>10.75</v>
      </c>
      <c r="I1174">
        <v>9.5</v>
      </c>
      <c r="K1174">
        <v>7.5</v>
      </c>
    </row>
    <row r="1175" spans="1:11" x14ac:dyDescent="0.35">
      <c r="A1175" s="111">
        <v>32596</v>
      </c>
      <c r="B1175">
        <v>13.5</v>
      </c>
      <c r="C1175">
        <v>13.5</v>
      </c>
      <c r="D1175">
        <v>12.75</v>
      </c>
      <c r="E1175">
        <v>12.75</v>
      </c>
      <c r="F1175">
        <v>11.5</v>
      </c>
      <c r="G1175">
        <v>10.75</v>
      </c>
      <c r="H1175">
        <v>10.75</v>
      </c>
      <c r="I1175">
        <v>10.25</v>
      </c>
      <c r="K1175">
        <v>8.25</v>
      </c>
    </row>
    <row r="1176" spans="1:11" x14ac:dyDescent="0.35">
      <c r="A1176" s="111">
        <v>32603</v>
      </c>
      <c r="B1176">
        <v>13.5</v>
      </c>
      <c r="C1176">
        <v>13.5</v>
      </c>
      <c r="D1176">
        <v>12.75</v>
      </c>
      <c r="E1176">
        <v>12.75</v>
      </c>
      <c r="F1176">
        <v>11.5</v>
      </c>
      <c r="G1176">
        <v>10.75</v>
      </c>
      <c r="H1176">
        <v>10.75</v>
      </c>
      <c r="I1176">
        <v>10.25</v>
      </c>
      <c r="K1176">
        <v>8.25</v>
      </c>
    </row>
    <row r="1177" spans="1:11" x14ac:dyDescent="0.35">
      <c r="A1177" s="111">
        <v>32610</v>
      </c>
      <c r="B1177">
        <v>13.5</v>
      </c>
      <c r="C1177">
        <v>13.5</v>
      </c>
      <c r="D1177">
        <v>12.75</v>
      </c>
      <c r="E1177">
        <v>12.75</v>
      </c>
      <c r="F1177">
        <v>11.5</v>
      </c>
      <c r="G1177">
        <v>10.75</v>
      </c>
      <c r="H1177">
        <v>10.75</v>
      </c>
      <c r="I1177">
        <v>10.25</v>
      </c>
      <c r="K1177">
        <v>8.25</v>
      </c>
    </row>
    <row r="1178" spans="1:11" x14ac:dyDescent="0.35">
      <c r="A1178" s="111">
        <v>32617</v>
      </c>
      <c r="B1178">
        <v>13.5</v>
      </c>
      <c r="C1178">
        <v>13.5</v>
      </c>
      <c r="D1178">
        <v>12.75</v>
      </c>
      <c r="E1178">
        <v>12.75</v>
      </c>
      <c r="F1178">
        <v>11.5</v>
      </c>
      <c r="G1178">
        <v>10.75</v>
      </c>
      <c r="H1178">
        <v>10.75</v>
      </c>
      <c r="I1178">
        <v>10.25</v>
      </c>
      <c r="K1178">
        <v>8.25</v>
      </c>
    </row>
    <row r="1179" spans="1:11" x14ac:dyDescent="0.35">
      <c r="A1179" s="111">
        <v>32624</v>
      </c>
      <c r="B1179">
        <v>13.5</v>
      </c>
      <c r="C1179">
        <v>13.5</v>
      </c>
      <c r="D1179">
        <v>12.75</v>
      </c>
      <c r="E1179">
        <v>12.75</v>
      </c>
      <c r="F1179">
        <v>11.5</v>
      </c>
      <c r="G1179">
        <v>10.75</v>
      </c>
      <c r="H1179">
        <v>10.75</v>
      </c>
      <c r="I1179">
        <v>10.25</v>
      </c>
      <c r="K1179">
        <v>8.25</v>
      </c>
    </row>
    <row r="1180" spans="1:11" x14ac:dyDescent="0.35">
      <c r="A1180" s="111">
        <v>32631</v>
      </c>
      <c r="B1180">
        <v>13.5</v>
      </c>
      <c r="C1180">
        <v>13.5</v>
      </c>
      <c r="D1180">
        <v>12.75</v>
      </c>
      <c r="E1180">
        <v>12.75</v>
      </c>
      <c r="F1180">
        <v>11.5</v>
      </c>
      <c r="G1180">
        <v>10.75</v>
      </c>
      <c r="H1180">
        <v>10.75</v>
      </c>
      <c r="I1180">
        <v>10.25</v>
      </c>
      <c r="K1180">
        <v>8.25</v>
      </c>
    </row>
    <row r="1181" spans="1:11" x14ac:dyDescent="0.35">
      <c r="A1181" s="111">
        <v>32638</v>
      </c>
      <c r="B1181">
        <v>13.5</v>
      </c>
      <c r="C1181">
        <v>13.5</v>
      </c>
      <c r="D1181">
        <v>12.5</v>
      </c>
      <c r="E1181">
        <v>12.25</v>
      </c>
      <c r="F1181">
        <v>11.5</v>
      </c>
      <c r="G1181">
        <v>10.75</v>
      </c>
      <c r="H1181">
        <v>10.75</v>
      </c>
      <c r="I1181">
        <v>10.25</v>
      </c>
      <c r="K1181">
        <v>8.25</v>
      </c>
    </row>
    <row r="1182" spans="1:11" x14ac:dyDescent="0.35">
      <c r="A1182" s="111">
        <v>32645</v>
      </c>
      <c r="B1182">
        <v>13.5</v>
      </c>
      <c r="C1182">
        <v>13</v>
      </c>
      <c r="D1182">
        <v>12.5</v>
      </c>
      <c r="E1182">
        <v>12</v>
      </c>
      <c r="F1182">
        <v>11</v>
      </c>
      <c r="G1182">
        <v>10.5</v>
      </c>
      <c r="H1182">
        <v>10.25</v>
      </c>
      <c r="I1182">
        <v>10.25</v>
      </c>
      <c r="J1182">
        <v>11.75</v>
      </c>
      <c r="K1182">
        <v>8.25</v>
      </c>
    </row>
    <row r="1183" spans="1:11" x14ac:dyDescent="0.35">
      <c r="A1183" s="111">
        <v>32652</v>
      </c>
      <c r="B1183">
        <v>13.5</v>
      </c>
      <c r="C1183">
        <v>13</v>
      </c>
      <c r="D1183">
        <v>12.5</v>
      </c>
      <c r="E1183">
        <v>12</v>
      </c>
      <c r="F1183">
        <v>11</v>
      </c>
      <c r="G1183">
        <v>10.5</v>
      </c>
      <c r="H1183">
        <v>10.25</v>
      </c>
      <c r="I1183">
        <v>10.25</v>
      </c>
      <c r="J1183">
        <v>11.53</v>
      </c>
      <c r="K1183">
        <v>8.25</v>
      </c>
    </row>
    <row r="1184" spans="1:11" x14ac:dyDescent="0.35">
      <c r="A1184" s="111">
        <v>32659</v>
      </c>
      <c r="B1184">
        <v>13.5</v>
      </c>
      <c r="C1184">
        <v>13</v>
      </c>
      <c r="D1184">
        <v>12.25</v>
      </c>
      <c r="E1184">
        <v>12</v>
      </c>
      <c r="F1184">
        <v>11</v>
      </c>
      <c r="G1184">
        <v>10.5</v>
      </c>
      <c r="H1184">
        <v>10.25</v>
      </c>
      <c r="I1184">
        <v>10.25</v>
      </c>
      <c r="J1184">
        <v>11.7</v>
      </c>
      <c r="K1184">
        <v>8.25</v>
      </c>
    </row>
    <row r="1185" spans="1:11" x14ac:dyDescent="0.35">
      <c r="A1185" s="111">
        <v>32666</v>
      </c>
      <c r="B1185">
        <v>13.5</v>
      </c>
      <c r="C1185">
        <v>13</v>
      </c>
      <c r="D1185">
        <v>12.25</v>
      </c>
      <c r="E1185">
        <v>12</v>
      </c>
      <c r="F1185">
        <v>11</v>
      </c>
      <c r="G1185">
        <v>10.5</v>
      </c>
      <c r="H1185">
        <v>10.25</v>
      </c>
      <c r="I1185">
        <v>10.25</v>
      </c>
      <c r="J1185">
        <v>11.78</v>
      </c>
      <c r="K1185">
        <v>8.25</v>
      </c>
    </row>
    <row r="1186" spans="1:11" x14ac:dyDescent="0.35">
      <c r="A1186" s="111">
        <v>32673</v>
      </c>
      <c r="B1186">
        <v>13.5</v>
      </c>
      <c r="C1186">
        <v>12.75</v>
      </c>
      <c r="D1186">
        <v>12.25</v>
      </c>
      <c r="E1186">
        <v>12</v>
      </c>
      <c r="F1186">
        <v>10.75</v>
      </c>
      <c r="G1186">
        <v>10.25</v>
      </c>
      <c r="H1186">
        <v>10</v>
      </c>
      <c r="I1186">
        <v>10.25</v>
      </c>
      <c r="J1186">
        <v>11.7</v>
      </c>
      <c r="K1186">
        <v>8.25</v>
      </c>
    </row>
    <row r="1187" spans="1:11" x14ac:dyDescent="0.35">
      <c r="A1187" s="111">
        <v>32680</v>
      </c>
      <c r="B1187">
        <v>13.5</v>
      </c>
      <c r="C1187">
        <v>12.75</v>
      </c>
      <c r="D1187">
        <v>12.25</v>
      </c>
      <c r="E1187">
        <v>12</v>
      </c>
      <c r="F1187">
        <v>10.75</v>
      </c>
      <c r="G1187">
        <v>10.25</v>
      </c>
      <c r="H1187">
        <v>10</v>
      </c>
      <c r="I1187">
        <v>10.25</v>
      </c>
      <c r="J1187">
        <v>11.7</v>
      </c>
      <c r="K1187">
        <v>8.25</v>
      </c>
    </row>
    <row r="1188" spans="1:11" x14ac:dyDescent="0.35">
      <c r="A1188" s="111">
        <v>32687</v>
      </c>
      <c r="B1188">
        <v>13.5</v>
      </c>
      <c r="C1188">
        <v>12.75</v>
      </c>
      <c r="D1188">
        <v>12.25</v>
      </c>
      <c r="E1188">
        <v>12</v>
      </c>
      <c r="F1188">
        <v>10.5</v>
      </c>
      <c r="G1188">
        <v>10</v>
      </c>
      <c r="H1188">
        <v>9.75</v>
      </c>
      <c r="I1188">
        <v>10.25</v>
      </c>
      <c r="J1188">
        <v>11.7</v>
      </c>
      <c r="K1188">
        <v>8.25</v>
      </c>
    </row>
    <row r="1189" spans="1:11" x14ac:dyDescent="0.35">
      <c r="A1189" s="111">
        <v>32694</v>
      </c>
      <c r="B1189">
        <v>13.5</v>
      </c>
      <c r="C1189">
        <v>12.75</v>
      </c>
      <c r="D1189">
        <v>12.25</v>
      </c>
      <c r="E1189">
        <v>12</v>
      </c>
      <c r="F1189">
        <v>10.5</v>
      </c>
      <c r="G1189">
        <v>10.25</v>
      </c>
      <c r="H1189">
        <v>9.75</v>
      </c>
      <c r="I1189">
        <v>9.5</v>
      </c>
      <c r="J1189">
        <v>11.7</v>
      </c>
      <c r="K1189">
        <v>8.25</v>
      </c>
    </row>
    <row r="1190" spans="1:11" x14ac:dyDescent="0.35">
      <c r="A1190" s="111">
        <v>32701</v>
      </c>
      <c r="B1190">
        <v>13.5</v>
      </c>
      <c r="C1190">
        <v>12.75</v>
      </c>
      <c r="D1190">
        <v>12.25</v>
      </c>
      <c r="E1190">
        <v>12</v>
      </c>
      <c r="F1190">
        <v>10.5</v>
      </c>
      <c r="G1190">
        <v>10</v>
      </c>
      <c r="H1190">
        <v>9.75</v>
      </c>
      <c r="I1190">
        <v>9.5</v>
      </c>
      <c r="J1190">
        <v>11.7</v>
      </c>
      <c r="K1190">
        <v>8.25</v>
      </c>
    </row>
    <row r="1191" spans="1:11" x14ac:dyDescent="0.35">
      <c r="A1191" s="111">
        <v>32708</v>
      </c>
      <c r="B1191">
        <v>13.5</v>
      </c>
      <c r="C1191">
        <v>12.75</v>
      </c>
      <c r="D1191">
        <v>12.25</v>
      </c>
      <c r="E1191">
        <v>11.75</v>
      </c>
      <c r="F1191">
        <v>10.5</v>
      </c>
      <c r="G1191">
        <v>10</v>
      </c>
      <c r="H1191">
        <v>9.75</v>
      </c>
      <c r="I1191">
        <v>9.5</v>
      </c>
      <c r="J1191">
        <v>11.7</v>
      </c>
      <c r="K1191">
        <v>8.25</v>
      </c>
    </row>
    <row r="1192" spans="1:11" x14ac:dyDescent="0.35">
      <c r="A1192" s="111">
        <v>32715</v>
      </c>
      <c r="B1192">
        <v>13.5</v>
      </c>
      <c r="C1192">
        <v>12.75</v>
      </c>
      <c r="D1192">
        <v>12.25</v>
      </c>
      <c r="E1192">
        <v>11.75</v>
      </c>
      <c r="F1192">
        <v>10.5</v>
      </c>
      <c r="G1192">
        <v>10</v>
      </c>
      <c r="H1192">
        <v>9.75</v>
      </c>
      <c r="I1192">
        <v>9.5</v>
      </c>
      <c r="J1192">
        <v>11.71</v>
      </c>
      <c r="K1192">
        <v>8.25</v>
      </c>
    </row>
    <row r="1193" spans="1:11" x14ac:dyDescent="0.35">
      <c r="A1193" s="111">
        <v>32722</v>
      </c>
      <c r="B1193">
        <v>13.5</v>
      </c>
      <c r="C1193">
        <v>12.75</v>
      </c>
      <c r="D1193">
        <v>12.25</v>
      </c>
      <c r="E1193">
        <v>11.75</v>
      </c>
      <c r="F1193">
        <v>10.5</v>
      </c>
      <c r="G1193">
        <v>10</v>
      </c>
      <c r="H1193">
        <v>9.75</v>
      </c>
      <c r="I1193">
        <v>9.5</v>
      </c>
      <c r="J1193">
        <v>11.71</v>
      </c>
      <c r="K1193">
        <v>8.25</v>
      </c>
    </row>
    <row r="1194" spans="1:11" x14ac:dyDescent="0.35">
      <c r="A1194" s="111">
        <v>32729</v>
      </c>
      <c r="B1194">
        <v>13.5</v>
      </c>
      <c r="C1194">
        <v>12.75</v>
      </c>
      <c r="D1194">
        <v>12.25</v>
      </c>
      <c r="E1194">
        <v>11.75</v>
      </c>
      <c r="F1194">
        <v>10.5</v>
      </c>
      <c r="G1194">
        <v>10</v>
      </c>
      <c r="H1194">
        <v>9.75</v>
      </c>
      <c r="I1194">
        <v>9.5</v>
      </c>
      <c r="J1194">
        <v>11.75</v>
      </c>
      <c r="K1194">
        <v>8.25</v>
      </c>
    </row>
    <row r="1195" spans="1:11" x14ac:dyDescent="0.35">
      <c r="A1195" s="111">
        <v>32736</v>
      </c>
      <c r="B1195">
        <v>13.5</v>
      </c>
      <c r="C1195">
        <v>12.75</v>
      </c>
      <c r="D1195">
        <v>12.25</v>
      </c>
      <c r="E1195">
        <v>11.75</v>
      </c>
      <c r="F1195">
        <v>10.5</v>
      </c>
      <c r="G1195">
        <v>10</v>
      </c>
      <c r="H1195">
        <v>9.75</v>
      </c>
      <c r="I1195">
        <v>9.5</v>
      </c>
      <c r="J1195">
        <v>11.8</v>
      </c>
      <c r="K1195">
        <v>8.25</v>
      </c>
    </row>
    <row r="1196" spans="1:11" x14ac:dyDescent="0.35">
      <c r="A1196" s="111">
        <v>32743</v>
      </c>
      <c r="B1196">
        <v>13.5</v>
      </c>
      <c r="C1196">
        <v>12.75</v>
      </c>
      <c r="D1196">
        <v>12.25</v>
      </c>
      <c r="E1196">
        <v>11.75</v>
      </c>
      <c r="F1196">
        <v>10.5</v>
      </c>
      <c r="G1196">
        <v>10</v>
      </c>
      <c r="H1196">
        <v>9.75</v>
      </c>
      <c r="I1196">
        <v>9.5</v>
      </c>
      <c r="J1196">
        <v>11.77</v>
      </c>
      <c r="K1196">
        <v>8.25</v>
      </c>
    </row>
    <row r="1197" spans="1:11" x14ac:dyDescent="0.35">
      <c r="A1197" s="111">
        <v>32750</v>
      </c>
      <c r="B1197">
        <v>13.5</v>
      </c>
      <c r="C1197">
        <v>12.75</v>
      </c>
      <c r="D1197">
        <v>11.75</v>
      </c>
      <c r="E1197">
        <v>11.75</v>
      </c>
      <c r="F1197">
        <v>10.5</v>
      </c>
      <c r="G1197">
        <v>10</v>
      </c>
      <c r="H1197">
        <v>9.75</v>
      </c>
      <c r="I1197">
        <v>9.5</v>
      </c>
      <c r="J1197">
        <v>11.77</v>
      </c>
      <c r="K1197">
        <v>8.25</v>
      </c>
    </row>
    <row r="1198" spans="1:11" x14ac:dyDescent="0.35">
      <c r="A1198" s="111">
        <v>32757</v>
      </c>
      <c r="B1198">
        <v>13.5</v>
      </c>
      <c r="C1198">
        <v>12.75</v>
      </c>
      <c r="D1198">
        <v>11.75</v>
      </c>
      <c r="E1198">
        <v>11.75</v>
      </c>
      <c r="F1198">
        <v>10.5</v>
      </c>
      <c r="G1198">
        <v>10</v>
      </c>
      <c r="H1198">
        <v>9.75</v>
      </c>
      <c r="I1198">
        <v>9.5</v>
      </c>
      <c r="J1198">
        <v>11.77</v>
      </c>
      <c r="K1198">
        <v>8.25</v>
      </c>
    </row>
    <row r="1199" spans="1:11" x14ac:dyDescent="0.35">
      <c r="A1199" s="111">
        <v>32764</v>
      </c>
      <c r="B1199">
        <v>13.5</v>
      </c>
      <c r="C1199">
        <v>12.75</v>
      </c>
      <c r="D1199">
        <v>11.75</v>
      </c>
      <c r="E1199">
        <v>11.75</v>
      </c>
      <c r="F1199">
        <v>10.5</v>
      </c>
      <c r="G1199">
        <v>10</v>
      </c>
      <c r="H1199">
        <v>9.75</v>
      </c>
      <c r="I1199">
        <v>9.5</v>
      </c>
      <c r="J1199">
        <v>11.76</v>
      </c>
      <c r="K1199">
        <v>8.25</v>
      </c>
    </row>
    <row r="1200" spans="1:11" x14ac:dyDescent="0.35">
      <c r="A1200" s="111">
        <v>32771</v>
      </c>
      <c r="B1200">
        <v>13.5</v>
      </c>
      <c r="C1200">
        <v>12.75</v>
      </c>
      <c r="D1200">
        <v>11.75</v>
      </c>
      <c r="E1200">
        <v>11.75</v>
      </c>
      <c r="F1200">
        <v>10.5</v>
      </c>
      <c r="G1200">
        <v>10</v>
      </c>
      <c r="H1200">
        <v>10</v>
      </c>
      <c r="I1200">
        <v>9.5</v>
      </c>
      <c r="J1200">
        <v>11.81</v>
      </c>
      <c r="K1200">
        <v>8.25</v>
      </c>
    </row>
    <row r="1201" spans="1:11" x14ac:dyDescent="0.35">
      <c r="A1201" s="111">
        <v>32778</v>
      </c>
      <c r="B1201">
        <v>13.5</v>
      </c>
      <c r="C1201">
        <v>12.75</v>
      </c>
      <c r="D1201">
        <v>11.75</v>
      </c>
      <c r="E1201">
        <v>11.75</v>
      </c>
      <c r="F1201">
        <v>10.5</v>
      </c>
      <c r="G1201">
        <v>10</v>
      </c>
      <c r="H1201">
        <v>10</v>
      </c>
      <c r="I1201">
        <v>9.5</v>
      </c>
      <c r="J1201">
        <v>11.85</v>
      </c>
      <c r="K1201">
        <v>8.25</v>
      </c>
    </row>
    <row r="1202" spans="1:11" x14ac:dyDescent="0.35">
      <c r="A1202" s="111">
        <v>32785</v>
      </c>
      <c r="B1202">
        <v>13.5</v>
      </c>
      <c r="C1202">
        <v>12.75</v>
      </c>
      <c r="D1202">
        <v>11.75</v>
      </c>
      <c r="E1202">
        <v>11.75</v>
      </c>
      <c r="F1202">
        <v>10.75</v>
      </c>
      <c r="G1202">
        <v>10</v>
      </c>
      <c r="H1202">
        <v>10</v>
      </c>
      <c r="I1202">
        <v>9.5</v>
      </c>
      <c r="J1202">
        <v>11.85</v>
      </c>
      <c r="K1202">
        <v>8.25</v>
      </c>
    </row>
    <row r="1203" spans="1:11" x14ac:dyDescent="0.35">
      <c r="A1203" s="111">
        <v>32792</v>
      </c>
      <c r="B1203">
        <v>13.5</v>
      </c>
      <c r="C1203">
        <v>12.75</v>
      </c>
      <c r="D1203">
        <v>11.75</v>
      </c>
      <c r="E1203">
        <v>11.75</v>
      </c>
      <c r="F1203">
        <v>10.75</v>
      </c>
      <c r="G1203">
        <v>10</v>
      </c>
      <c r="H1203">
        <v>10</v>
      </c>
      <c r="I1203">
        <v>9.5</v>
      </c>
      <c r="J1203">
        <v>11.85</v>
      </c>
      <c r="K1203">
        <v>8.25</v>
      </c>
    </row>
    <row r="1204" spans="1:11" x14ac:dyDescent="0.35">
      <c r="A1204" s="111">
        <v>32799</v>
      </c>
      <c r="B1204">
        <v>13.5</v>
      </c>
      <c r="C1204">
        <v>12.75</v>
      </c>
      <c r="D1204">
        <v>11.75</v>
      </c>
      <c r="E1204">
        <v>11.75</v>
      </c>
      <c r="F1204">
        <v>10.75</v>
      </c>
      <c r="G1204">
        <v>10</v>
      </c>
      <c r="H1204">
        <v>10</v>
      </c>
      <c r="I1204">
        <v>9.5</v>
      </c>
      <c r="J1204">
        <v>11.8</v>
      </c>
      <c r="K1204">
        <v>8.25</v>
      </c>
    </row>
    <row r="1205" spans="1:11" x14ac:dyDescent="0.35">
      <c r="A1205" s="111">
        <v>32806</v>
      </c>
      <c r="B1205">
        <v>13.5</v>
      </c>
      <c r="C1205">
        <v>12.75</v>
      </c>
      <c r="D1205">
        <v>11.75</v>
      </c>
      <c r="E1205">
        <v>11.75</v>
      </c>
      <c r="F1205">
        <v>10.75</v>
      </c>
      <c r="G1205">
        <v>10</v>
      </c>
      <c r="H1205">
        <v>10</v>
      </c>
      <c r="I1205">
        <v>9.5</v>
      </c>
      <c r="J1205">
        <v>11.75</v>
      </c>
      <c r="K1205">
        <v>8.25</v>
      </c>
    </row>
    <row r="1206" spans="1:11" x14ac:dyDescent="0.35">
      <c r="A1206" s="111">
        <v>32813</v>
      </c>
      <c r="B1206">
        <v>13.5</v>
      </c>
      <c r="C1206">
        <v>12.75</v>
      </c>
      <c r="D1206">
        <v>11.75</v>
      </c>
      <c r="E1206">
        <v>11.75</v>
      </c>
      <c r="F1206">
        <v>11</v>
      </c>
      <c r="G1206">
        <v>10</v>
      </c>
      <c r="H1206">
        <v>10</v>
      </c>
      <c r="I1206">
        <v>9.5</v>
      </c>
      <c r="J1206">
        <v>11.75</v>
      </c>
      <c r="K1206">
        <v>8.25</v>
      </c>
    </row>
    <row r="1207" spans="1:11" x14ac:dyDescent="0.35">
      <c r="A1207" s="111">
        <v>32820</v>
      </c>
      <c r="B1207">
        <v>13.5</v>
      </c>
      <c r="C1207">
        <v>12.75</v>
      </c>
      <c r="D1207">
        <v>11.75</v>
      </c>
      <c r="E1207">
        <v>11.75</v>
      </c>
      <c r="F1207">
        <v>11</v>
      </c>
      <c r="G1207">
        <v>10</v>
      </c>
      <c r="H1207">
        <v>10</v>
      </c>
      <c r="I1207">
        <v>9.5</v>
      </c>
      <c r="J1207">
        <v>11.75</v>
      </c>
      <c r="K1207">
        <v>8.25</v>
      </c>
    </row>
    <row r="1208" spans="1:11" x14ac:dyDescent="0.35">
      <c r="A1208" s="111">
        <v>32827</v>
      </c>
      <c r="B1208">
        <v>13.5</v>
      </c>
      <c r="C1208">
        <v>12.75</v>
      </c>
      <c r="D1208">
        <v>11.75</v>
      </c>
      <c r="E1208">
        <v>11.75</v>
      </c>
      <c r="F1208">
        <v>10.75</v>
      </c>
      <c r="G1208">
        <v>10</v>
      </c>
      <c r="H1208">
        <v>10</v>
      </c>
      <c r="I1208">
        <v>9.5</v>
      </c>
      <c r="J1208">
        <v>11.87</v>
      </c>
      <c r="K1208">
        <v>8.25</v>
      </c>
    </row>
    <row r="1209" spans="1:11" x14ac:dyDescent="0.35">
      <c r="A1209" s="111">
        <v>32834</v>
      </c>
      <c r="B1209">
        <v>13.5</v>
      </c>
      <c r="C1209">
        <v>12.75</v>
      </c>
      <c r="D1209">
        <v>11.75</v>
      </c>
      <c r="E1209">
        <v>11.75</v>
      </c>
      <c r="F1209">
        <v>10.75</v>
      </c>
      <c r="G1209">
        <v>10</v>
      </c>
      <c r="H1209">
        <v>10</v>
      </c>
      <c r="I1209">
        <v>9.5</v>
      </c>
      <c r="J1209">
        <v>11.87</v>
      </c>
      <c r="K1209">
        <v>8.25</v>
      </c>
    </row>
    <row r="1210" spans="1:11" x14ac:dyDescent="0.35">
      <c r="A1210" s="111">
        <v>32841</v>
      </c>
      <c r="B1210">
        <v>13.5</v>
      </c>
      <c r="C1210">
        <v>12.75</v>
      </c>
      <c r="D1210">
        <v>11.75</v>
      </c>
      <c r="E1210">
        <v>11.75</v>
      </c>
      <c r="F1210">
        <v>10.75</v>
      </c>
      <c r="G1210">
        <v>10</v>
      </c>
      <c r="H1210">
        <v>10</v>
      </c>
      <c r="I1210">
        <v>9.5</v>
      </c>
      <c r="J1210">
        <v>11.85</v>
      </c>
      <c r="K1210">
        <v>8.25</v>
      </c>
    </row>
    <row r="1211" spans="1:11" x14ac:dyDescent="0.35">
      <c r="A1211" s="111">
        <v>32848</v>
      </c>
      <c r="B1211">
        <v>13.5</v>
      </c>
      <c r="C1211">
        <v>12.75</v>
      </c>
      <c r="D1211">
        <v>12</v>
      </c>
      <c r="E1211">
        <v>12</v>
      </c>
      <c r="F1211">
        <v>10.75</v>
      </c>
      <c r="G1211">
        <v>10.25</v>
      </c>
      <c r="H1211">
        <v>10</v>
      </c>
      <c r="I1211">
        <v>9.5</v>
      </c>
      <c r="J1211">
        <v>11.84</v>
      </c>
      <c r="K1211">
        <v>8.25</v>
      </c>
    </row>
    <row r="1212" spans="1:11" x14ac:dyDescent="0.35">
      <c r="A1212" s="111">
        <v>32855</v>
      </c>
      <c r="B1212">
        <v>13.5</v>
      </c>
      <c r="C1212">
        <v>12.75</v>
      </c>
      <c r="D1212">
        <v>12</v>
      </c>
      <c r="E1212">
        <v>12</v>
      </c>
      <c r="F1212">
        <v>10.75</v>
      </c>
      <c r="G1212">
        <v>10.25</v>
      </c>
      <c r="H1212">
        <v>10</v>
      </c>
      <c r="I1212">
        <v>9.5</v>
      </c>
      <c r="J1212">
        <v>11.83</v>
      </c>
      <c r="K1212">
        <v>8.25</v>
      </c>
    </row>
    <row r="1213" spans="1:11" x14ac:dyDescent="0.35">
      <c r="A1213" s="111">
        <v>32862</v>
      </c>
      <c r="B1213">
        <v>13.5</v>
      </c>
      <c r="C1213">
        <v>12.75</v>
      </c>
      <c r="D1213">
        <v>12</v>
      </c>
      <c r="E1213">
        <v>12</v>
      </c>
      <c r="F1213">
        <v>10.75</v>
      </c>
      <c r="G1213">
        <v>10.25</v>
      </c>
      <c r="H1213">
        <v>10</v>
      </c>
      <c r="I1213">
        <v>9.5</v>
      </c>
      <c r="J1213">
        <v>11.82</v>
      </c>
      <c r="K1213">
        <v>8.25</v>
      </c>
    </row>
    <row r="1214" spans="1:11" x14ac:dyDescent="0.35">
      <c r="A1214" s="111">
        <v>32869</v>
      </c>
      <c r="B1214">
        <v>13.5</v>
      </c>
      <c r="C1214">
        <v>12.75</v>
      </c>
      <c r="D1214">
        <v>12</v>
      </c>
      <c r="E1214">
        <v>12</v>
      </c>
      <c r="F1214">
        <v>10.75</v>
      </c>
      <c r="G1214">
        <v>10.25</v>
      </c>
      <c r="H1214">
        <v>10</v>
      </c>
      <c r="I1214">
        <v>9.5</v>
      </c>
      <c r="J1214">
        <v>11.82</v>
      </c>
      <c r="K1214">
        <v>8.25</v>
      </c>
    </row>
    <row r="1215" spans="1:11" x14ac:dyDescent="0.35">
      <c r="A1215" s="111">
        <v>32876</v>
      </c>
      <c r="B1215">
        <v>13.5</v>
      </c>
      <c r="C1215">
        <v>12.75</v>
      </c>
      <c r="D1215">
        <v>12</v>
      </c>
      <c r="E1215">
        <v>12</v>
      </c>
      <c r="F1215">
        <v>10.75</v>
      </c>
      <c r="G1215">
        <v>10.25</v>
      </c>
      <c r="H1215">
        <v>10</v>
      </c>
      <c r="I1215">
        <v>9.5</v>
      </c>
      <c r="J1215">
        <v>11.82</v>
      </c>
      <c r="K1215">
        <v>8.25</v>
      </c>
    </row>
    <row r="1216" spans="1:11" x14ac:dyDescent="0.35">
      <c r="A1216" s="111">
        <v>32883</v>
      </c>
      <c r="B1216">
        <v>13.5</v>
      </c>
      <c r="C1216">
        <v>12.75</v>
      </c>
      <c r="D1216">
        <v>12</v>
      </c>
      <c r="E1216">
        <v>12</v>
      </c>
      <c r="F1216">
        <v>10.75</v>
      </c>
      <c r="G1216">
        <v>10.25</v>
      </c>
      <c r="H1216">
        <v>10</v>
      </c>
      <c r="I1216">
        <v>9.5</v>
      </c>
      <c r="J1216">
        <v>11.79</v>
      </c>
      <c r="K1216">
        <v>8.25</v>
      </c>
    </row>
    <row r="1217" spans="1:11" x14ac:dyDescent="0.35">
      <c r="A1217" s="111">
        <v>32890</v>
      </c>
      <c r="B1217">
        <v>13.5</v>
      </c>
      <c r="C1217">
        <v>12.75</v>
      </c>
      <c r="D1217">
        <v>12</v>
      </c>
      <c r="E1217">
        <v>12</v>
      </c>
      <c r="F1217">
        <v>10.75</v>
      </c>
      <c r="G1217">
        <v>10.25</v>
      </c>
      <c r="H1217">
        <v>10</v>
      </c>
      <c r="I1217">
        <v>9.5</v>
      </c>
      <c r="J1217">
        <v>11.78</v>
      </c>
      <c r="K1217">
        <v>8.25</v>
      </c>
    </row>
    <row r="1218" spans="1:11" x14ac:dyDescent="0.35">
      <c r="A1218" s="111">
        <v>32897</v>
      </c>
      <c r="B1218">
        <v>13.5</v>
      </c>
      <c r="C1218">
        <v>12.75</v>
      </c>
      <c r="D1218">
        <v>12</v>
      </c>
      <c r="E1218">
        <v>12</v>
      </c>
      <c r="F1218">
        <v>10.75</v>
      </c>
      <c r="G1218">
        <v>10.25</v>
      </c>
      <c r="H1218">
        <v>10.25</v>
      </c>
      <c r="I1218">
        <v>9.5</v>
      </c>
      <c r="J1218">
        <v>11.5</v>
      </c>
      <c r="K1218">
        <v>8.25</v>
      </c>
    </row>
    <row r="1219" spans="1:11" x14ac:dyDescent="0.35">
      <c r="A1219" s="111">
        <v>32904</v>
      </c>
      <c r="B1219">
        <v>13.5</v>
      </c>
      <c r="C1219">
        <v>12.25</v>
      </c>
      <c r="D1219">
        <v>12</v>
      </c>
      <c r="E1219">
        <v>12</v>
      </c>
      <c r="F1219">
        <v>10.5</v>
      </c>
      <c r="G1219">
        <v>10.25</v>
      </c>
      <c r="H1219">
        <v>10.25</v>
      </c>
      <c r="I1219">
        <v>9.5</v>
      </c>
      <c r="J1219">
        <v>11.61</v>
      </c>
      <c r="K1219">
        <v>8.25</v>
      </c>
    </row>
    <row r="1220" spans="1:11" x14ac:dyDescent="0.35">
      <c r="A1220" s="111">
        <v>32911</v>
      </c>
      <c r="B1220">
        <v>13.5</v>
      </c>
      <c r="C1220">
        <v>12.25</v>
      </c>
      <c r="D1220">
        <v>12</v>
      </c>
      <c r="E1220">
        <v>12</v>
      </c>
      <c r="F1220">
        <v>10.5</v>
      </c>
      <c r="G1220">
        <v>10.25</v>
      </c>
      <c r="H1220">
        <v>10.25</v>
      </c>
      <c r="I1220">
        <v>9.5</v>
      </c>
      <c r="J1220">
        <v>11.9</v>
      </c>
      <c r="K1220">
        <v>8.25</v>
      </c>
    </row>
    <row r="1221" spans="1:11" x14ac:dyDescent="0.35">
      <c r="A1221" s="111">
        <v>32918</v>
      </c>
      <c r="B1221">
        <v>13.5</v>
      </c>
      <c r="C1221">
        <v>12.25</v>
      </c>
      <c r="D1221">
        <v>12</v>
      </c>
      <c r="E1221">
        <v>12</v>
      </c>
      <c r="F1221">
        <v>10.5</v>
      </c>
      <c r="G1221">
        <v>10.25</v>
      </c>
      <c r="H1221">
        <v>10.25</v>
      </c>
      <c r="I1221">
        <v>9.5</v>
      </c>
      <c r="J1221">
        <v>11.9</v>
      </c>
      <c r="K1221">
        <v>8.25</v>
      </c>
    </row>
    <row r="1222" spans="1:11" x14ac:dyDescent="0.35">
      <c r="A1222" s="111">
        <v>32925</v>
      </c>
      <c r="B1222">
        <v>14.25</v>
      </c>
      <c r="C1222">
        <v>13</v>
      </c>
      <c r="D1222">
        <v>12.75</v>
      </c>
      <c r="E1222">
        <v>12.75</v>
      </c>
      <c r="F1222">
        <v>11</v>
      </c>
      <c r="G1222">
        <v>10.75</v>
      </c>
      <c r="H1222">
        <v>10.75</v>
      </c>
      <c r="I1222">
        <v>9.5</v>
      </c>
      <c r="J1222">
        <v>12.19</v>
      </c>
      <c r="K1222">
        <v>8.75</v>
      </c>
    </row>
    <row r="1223" spans="1:11" x14ac:dyDescent="0.35">
      <c r="A1223" s="111">
        <v>32932</v>
      </c>
      <c r="B1223">
        <v>14.25</v>
      </c>
      <c r="C1223">
        <v>13</v>
      </c>
      <c r="D1223">
        <v>12.75</v>
      </c>
      <c r="E1223">
        <v>12.75</v>
      </c>
      <c r="F1223">
        <v>11</v>
      </c>
      <c r="G1223">
        <v>10.75</v>
      </c>
      <c r="H1223">
        <v>10.75</v>
      </c>
      <c r="I1223">
        <v>10.5</v>
      </c>
      <c r="J1223">
        <v>12.19</v>
      </c>
      <c r="K1223">
        <v>8.75</v>
      </c>
    </row>
    <row r="1224" spans="1:11" x14ac:dyDescent="0.35">
      <c r="A1224" s="111">
        <v>32939</v>
      </c>
      <c r="B1224">
        <v>14.25</v>
      </c>
      <c r="C1224">
        <v>13</v>
      </c>
      <c r="D1224">
        <v>12.75</v>
      </c>
      <c r="E1224">
        <v>12.75</v>
      </c>
      <c r="F1224">
        <v>11</v>
      </c>
      <c r="G1224">
        <v>10.75</v>
      </c>
      <c r="H1224">
        <v>10.75</v>
      </c>
      <c r="I1224">
        <v>10.5</v>
      </c>
      <c r="J1224">
        <v>12.26</v>
      </c>
      <c r="K1224">
        <v>8.75</v>
      </c>
    </row>
    <row r="1225" spans="1:11" x14ac:dyDescent="0.35">
      <c r="A1225" s="111">
        <v>32946</v>
      </c>
      <c r="B1225">
        <v>14.25</v>
      </c>
      <c r="C1225">
        <v>13</v>
      </c>
      <c r="D1225">
        <v>12.75</v>
      </c>
      <c r="E1225">
        <v>12.75</v>
      </c>
      <c r="F1225">
        <v>11</v>
      </c>
      <c r="G1225">
        <v>10.75</v>
      </c>
      <c r="H1225">
        <v>10.75</v>
      </c>
      <c r="I1225">
        <v>10.5</v>
      </c>
      <c r="J1225">
        <v>12.25</v>
      </c>
      <c r="K1225">
        <v>8.75</v>
      </c>
    </row>
    <row r="1226" spans="1:11" x14ac:dyDescent="0.35">
      <c r="A1226" s="111">
        <v>32953</v>
      </c>
      <c r="B1226">
        <v>14.25</v>
      </c>
      <c r="C1226">
        <v>13</v>
      </c>
      <c r="D1226">
        <v>13.25</v>
      </c>
      <c r="E1226">
        <v>13.25</v>
      </c>
      <c r="F1226">
        <v>11</v>
      </c>
      <c r="G1226">
        <v>10.75</v>
      </c>
      <c r="H1226">
        <v>10.75</v>
      </c>
      <c r="I1226">
        <v>10.5</v>
      </c>
      <c r="J1226">
        <v>12.22</v>
      </c>
      <c r="K1226">
        <v>8.75</v>
      </c>
    </row>
    <row r="1227" spans="1:11" x14ac:dyDescent="0.35">
      <c r="A1227" s="111">
        <v>32960</v>
      </c>
      <c r="B1227">
        <v>14.25</v>
      </c>
      <c r="C1227">
        <v>13</v>
      </c>
      <c r="D1227">
        <v>13.25</v>
      </c>
      <c r="E1227">
        <v>13.25</v>
      </c>
      <c r="F1227">
        <v>11</v>
      </c>
      <c r="G1227">
        <v>11</v>
      </c>
      <c r="H1227">
        <v>11</v>
      </c>
      <c r="I1227">
        <v>10.5</v>
      </c>
      <c r="J1227">
        <v>12.32</v>
      </c>
      <c r="K1227">
        <v>8.75</v>
      </c>
    </row>
    <row r="1228" spans="1:11" x14ac:dyDescent="0.35">
      <c r="A1228" s="111">
        <v>32967</v>
      </c>
      <c r="B1228">
        <v>14.25</v>
      </c>
      <c r="C1228">
        <v>13.25</v>
      </c>
      <c r="D1228">
        <v>13.25</v>
      </c>
      <c r="E1228">
        <v>13.25</v>
      </c>
      <c r="F1228">
        <v>11.25</v>
      </c>
      <c r="G1228">
        <v>11</v>
      </c>
      <c r="H1228">
        <v>11</v>
      </c>
      <c r="I1228">
        <v>10.5</v>
      </c>
      <c r="J1228">
        <v>12.32</v>
      </c>
      <c r="K1228">
        <v>8.75</v>
      </c>
    </row>
    <row r="1229" spans="1:11" x14ac:dyDescent="0.35">
      <c r="A1229" s="111">
        <v>32974</v>
      </c>
      <c r="B1229">
        <v>14.25</v>
      </c>
      <c r="C1229">
        <v>13.5</v>
      </c>
      <c r="D1229">
        <v>13.75</v>
      </c>
      <c r="E1229">
        <v>13.75</v>
      </c>
      <c r="F1229">
        <v>11.25</v>
      </c>
      <c r="G1229">
        <v>11</v>
      </c>
      <c r="H1229">
        <v>11</v>
      </c>
      <c r="I1229">
        <v>10.5</v>
      </c>
      <c r="J1229">
        <v>12.32</v>
      </c>
      <c r="K1229">
        <v>8.75</v>
      </c>
    </row>
    <row r="1230" spans="1:11" x14ac:dyDescent="0.35">
      <c r="A1230" s="111">
        <v>32981</v>
      </c>
      <c r="B1230">
        <v>14.25</v>
      </c>
      <c r="C1230">
        <v>13.5</v>
      </c>
      <c r="D1230">
        <v>13.75</v>
      </c>
      <c r="E1230">
        <v>13.75</v>
      </c>
      <c r="F1230">
        <v>11.25</v>
      </c>
      <c r="G1230">
        <v>11.25</v>
      </c>
      <c r="H1230">
        <v>11.25</v>
      </c>
      <c r="I1230">
        <v>10.5</v>
      </c>
      <c r="J1230">
        <v>12.42</v>
      </c>
      <c r="K1230">
        <v>8.75</v>
      </c>
    </row>
    <row r="1231" spans="1:11" x14ac:dyDescent="0.35">
      <c r="A1231" s="111">
        <v>32988</v>
      </c>
      <c r="B1231">
        <v>14.75</v>
      </c>
      <c r="C1231">
        <v>14.25</v>
      </c>
      <c r="D1231">
        <v>14.25</v>
      </c>
      <c r="E1231">
        <v>14.25</v>
      </c>
      <c r="F1231">
        <v>12</v>
      </c>
      <c r="G1231">
        <v>12</v>
      </c>
      <c r="H1231">
        <v>11.75</v>
      </c>
      <c r="I1231">
        <v>11</v>
      </c>
      <c r="J1231">
        <v>12.58</v>
      </c>
      <c r="K1231">
        <v>9.5</v>
      </c>
    </row>
    <row r="1232" spans="1:11" x14ac:dyDescent="0.35">
      <c r="A1232" s="111">
        <v>32995</v>
      </c>
      <c r="B1232">
        <v>14.75</v>
      </c>
      <c r="C1232">
        <v>14.25</v>
      </c>
      <c r="D1232">
        <v>14.25</v>
      </c>
      <c r="E1232">
        <v>14.25</v>
      </c>
      <c r="F1232">
        <v>12</v>
      </c>
      <c r="G1232">
        <v>12</v>
      </c>
      <c r="H1232">
        <v>11.75</v>
      </c>
      <c r="I1232">
        <v>11</v>
      </c>
      <c r="J1232">
        <v>12.58</v>
      </c>
      <c r="K1232">
        <v>9.5</v>
      </c>
    </row>
    <row r="1233" spans="1:11" x14ac:dyDescent="0.35">
      <c r="A1233" s="111">
        <v>33002</v>
      </c>
      <c r="B1233">
        <v>14.75</v>
      </c>
      <c r="C1233">
        <v>14.25</v>
      </c>
      <c r="D1233">
        <v>14.25</v>
      </c>
      <c r="E1233">
        <v>14.25</v>
      </c>
      <c r="F1233">
        <v>12</v>
      </c>
      <c r="G1233">
        <v>12</v>
      </c>
      <c r="H1233">
        <v>11.75</v>
      </c>
      <c r="I1233">
        <v>11</v>
      </c>
      <c r="J1233">
        <v>12.61</v>
      </c>
      <c r="K1233">
        <v>9.5</v>
      </c>
    </row>
    <row r="1234" spans="1:11" x14ac:dyDescent="0.35">
      <c r="A1234" s="111">
        <v>33009</v>
      </c>
      <c r="B1234">
        <v>14.75</v>
      </c>
      <c r="C1234">
        <v>14.25</v>
      </c>
      <c r="D1234">
        <v>14.25</v>
      </c>
      <c r="E1234">
        <v>14.25</v>
      </c>
      <c r="F1234">
        <v>12.25</v>
      </c>
      <c r="G1234">
        <v>12</v>
      </c>
      <c r="H1234">
        <v>11.75</v>
      </c>
      <c r="I1234">
        <v>11</v>
      </c>
      <c r="J1234">
        <v>12.61</v>
      </c>
      <c r="K1234">
        <v>9.5</v>
      </c>
    </row>
    <row r="1235" spans="1:11" x14ac:dyDescent="0.35">
      <c r="A1235" s="111">
        <v>33016</v>
      </c>
      <c r="B1235">
        <v>14.75</v>
      </c>
      <c r="C1235">
        <v>14.25</v>
      </c>
      <c r="D1235">
        <v>14.25</v>
      </c>
      <c r="E1235">
        <v>14.25</v>
      </c>
      <c r="F1235">
        <v>12.25</v>
      </c>
      <c r="G1235">
        <v>12</v>
      </c>
      <c r="H1235">
        <v>11.75</v>
      </c>
      <c r="I1235">
        <v>11</v>
      </c>
      <c r="J1235">
        <v>12.62</v>
      </c>
      <c r="K1235">
        <v>9.5</v>
      </c>
    </row>
    <row r="1236" spans="1:11" x14ac:dyDescent="0.35">
      <c r="A1236" s="111">
        <v>33023</v>
      </c>
      <c r="B1236">
        <v>14.75</v>
      </c>
      <c r="C1236">
        <v>14.25</v>
      </c>
      <c r="D1236">
        <v>14.25</v>
      </c>
      <c r="E1236">
        <v>14.25</v>
      </c>
      <c r="F1236">
        <v>12.25</v>
      </c>
      <c r="G1236">
        <v>12</v>
      </c>
      <c r="H1236">
        <v>11.75</v>
      </c>
      <c r="I1236">
        <v>11</v>
      </c>
      <c r="J1236">
        <v>12.8</v>
      </c>
      <c r="K1236">
        <v>9.5</v>
      </c>
    </row>
    <row r="1237" spans="1:11" x14ac:dyDescent="0.35">
      <c r="A1237" s="111">
        <v>33030</v>
      </c>
      <c r="B1237">
        <v>14.75</v>
      </c>
      <c r="C1237">
        <v>14.25</v>
      </c>
      <c r="D1237">
        <v>14.25</v>
      </c>
      <c r="E1237">
        <v>14.25</v>
      </c>
      <c r="F1237">
        <v>12.25</v>
      </c>
      <c r="G1237">
        <v>12</v>
      </c>
      <c r="H1237">
        <v>11.75</v>
      </c>
      <c r="I1237">
        <v>11</v>
      </c>
      <c r="J1237">
        <v>12.8</v>
      </c>
      <c r="K1237">
        <v>9.5</v>
      </c>
    </row>
    <row r="1238" spans="1:11" x14ac:dyDescent="0.35">
      <c r="A1238" s="111">
        <v>33037</v>
      </c>
      <c r="B1238">
        <v>14.75</v>
      </c>
      <c r="C1238">
        <v>14.25</v>
      </c>
      <c r="D1238">
        <v>14.25</v>
      </c>
      <c r="E1238">
        <v>14.25</v>
      </c>
      <c r="F1238">
        <v>12.25</v>
      </c>
      <c r="G1238">
        <v>12</v>
      </c>
      <c r="H1238">
        <v>11.75</v>
      </c>
      <c r="I1238">
        <v>11</v>
      </c>
      <c r="J1238">
        <v>12.5</v>
      </c>
      <c r="K1238">
        <v>9.5</v>
      </c>
    </row>
    <row r="1239" spans="1:11" x14ac:dyDescent="0.35">
      <c r="A1239" s="111">
        <v>33044</v>
      </c>
      <c r="B1239">
        <v>14.75</v>
      </c>
      <c r="C1239">
        <v>14.25</v>
      </c>
      <c r="D1239">
        <v>14.25</v>
      </c>
      <c r="E1239">
        <v>14.25</v>
      </c>
      <c r="F1239">
        <v>12.25</v>
      </c>
      <c r="G1239">
        <v>12</v>
      </c>
      <c r="H1239">
        <v>11.75</v>
      </c>
      <c r="I1239">
        <v>11</v>
      </c>
      <c r="J1239">
        <v>12.58</v>
      </c>
      <c r="K1239">
        <v>9.5</v>
      </c>
    </row>
    <row r="1240" spans="1:11" x14ac:dyDescent="0.35">
      <c r="A1240" s="111">
        <v>33051</v>
      </c>
      <c r="B1240">
        <v>14.75</v>
      </c>
      <c r="C1240">
        <v>14.25</v>
      </c>
      <c r="D1240">
        <v>14.25</v>
      </c>
      <c r="E1240">
        <v>14.25</v>
      </c>
      <c r="F1240">
        <v>12.25</v>
      </c>
      <c r="G1240">
        <v>12</v>
      </c>
      <c r="H1240">
        <v>11.75</v>
      </c>
      <c r="I1240">
        <v>11</v>
      </c>
      <c r="J1240">
        <v>12.68</v>
      </c>
      <c r="K1240">
        <v>9.5</v>
      </c>
    </row>
    <row r="1241" spans="1:11" x14ac:dyDescent="0.35">
      <c r="A1241" s="111">
        <v>33058</v>
      </c>
      <c r="B1241">
        <v>14.75</v>
      </c>
      <c r="C1241">
        <v>14.25</v>
      </c>
      <c r="D1241">
        <v>14.25</v>
      </c>
      <c r="E1241">
        <v>14.25</v>
      </c>
      <c r="F1241">
        <v>12.25</v>
      </c>
      <c r="G1241">
        <v>12</v>
      </c>
      <c r="H1241">
        <v>11.75</v>
      </c>
      <c r="I1241">
        <v>11</v>
      </c>
      <c r="J1241">
        <v>12.68</v>
      </c>
      <c r="K1241">
        <v>9.5</v>
      </c>
    </row>
    <row r="1242" spans="1:11" x14ac:dyDescent="0.35">
      <c r="A1242" s="111">
        <v>33065</v>
      </c>
      <c r="B1242">
        <v>14.75</v>
      </c>
      <c r="C1242">
        <v>14.25</v>
      </c>
      <c r="D1242">
        <v>14.25</v>
      </c>
      <c r="E1242">
        <v>14.25</v>
      </c>
      <c r="F1242">
        <v>12.25</v>
      </c>
      <c r="G1242">
        <v>12</v>
      </c>
      <c r="H1242">
        <v>11.75</v>
      </c>
      <c r="I1242">
        <v>11</v>
      </c>
      <c r="J1242">
        <v>12.52</v>
      </c>
      <c r="K1242">
        <v>9.5</v>
      </c>
    </row>
    <row r="1243" spans="1:11" x14ac:dyDescent="0.35">
      <c r="A1243" s="111">
        <v>33072</v>
      </c>
      <c r="B1243">
        <v>14.75</v>
      </c>
      <c r="C1243">
        <v>14.25</v>
      </c>
      <c r="D1243">
        <v>14.25</v>
      </c>
      <c r="E1243">
        <v>14.25</v>
      </c>
      <c r="F1243">
        <v>12.25</v>
      </c>
      <c r="G1243">
        <v>12</v>
      </c>
      <c r="H1243">
        <v>11.75</v>
      </c>
      <c r="I1243">
        <v>11</v>
      </c>
      <c r="J1243">
        <v>12.45</v>
      </c>
      <c r="K1243">
        <v>9.5</v>
      </c>
    </row>
    <row r="1244" spans="1:11" x14ac:dyDescent="0.35">
      <c r="A1244" s="111">
        <v>33079</v>
      </c>
      <c r="B1244">
        <v>14.75</v>
      </c>
      <c r="C1244">
        <v>14.25</v>
      </c>
      <c r="D1244">
        <v>14.25</v>
      </c>
      <c r="E1244">
        <v>14.25</v>
      </c>
      <c r="F1244">
        <v>12.25</v>
      </c>
      <c r="G1244">
        <v>12</v>
      </c>
      <c r="H1244">
        <v>11.75</v>
      </c>
      <c r="I1244">
        <v>11</v>
      </c>
      <c r="J1244">
        <v>12.37</v>
      </c>
      <c r="K1244">
        <v>9.5</v>
      </c>
    </row>
    <row r="1245" spans="1:11" x14ac:dyDescent="0.35">
      <c r="A1245" s="111">
        <v>33086</v>
      </c>
      <c r="B1245">
        <v>14.75</v>
      </c>
      <c r="C1245">
        <v>14.25</v>
      </c>
      <c r="D1245">
        <v>14</v>
      </c>
      <c r="E1245">
        <v>13.75</v>
      </c>
      <c r="F1245">
        <v>12.25</v>
      </c>
      <c r="G1245">
        <v>12</v>
      </c>
      <c r="H1245">
        <v>11.75</v>
      </c>
      <c r="I1245">
        <v>11</v>
      </c>
      <c r="J1245">
        <v>12.26</v>
      </c>
      <c r="K1245">
        <v>9.5</v>
      </c>
    </row>
    <row r="1246" spans="1:11" x14ac:dyDescent="0.35">
      <c r="A1246" s="111">
        <v>33093</v>
      </c>
      <c r="B1246">
        <v>14.75</v>
      </c>
      <c r="C1246">
        <v>14.25</v>
      </c>
      <c r="D1246">
        <v>14</v>
      </c>
      <c r="E1246">
        <v>13.75</v>
      </c>
      <c r="F1246">
        <v>12.25</v>
      </c>
      <c r="G1246">
        <v>11.75</v>
      </c>
      <c r="H1246">
        <v>11.25</v>
      </c>
      <c r="I1246">
        <v>11</v>
      </c>
      <c r="J1246">
        <v>12.2</v>
      </c>
      <c r="K1246">
        <v>9.5</v>
      </c>
    </row>
    <row r="1247" spans="1:11" x14ac:dyDescent="0.35">
      <c r="A1247" s="111">
        <v>33100</v>
      </c>
      <c r="B1247">
        <v>14.75</v>
      </c>
      <c r="C1247">
        <v>14.25</v>
      </c>
      <c r="D1247">
        <v>14</v>
      </c>
      <c r="E1247">
        <v>13.75</v>
      </c>
      <c r="F1247">
        <v>12.25</v>
      </c>
      <c r="G1247">
        <v>11.75</v>
      </c>
      <c r="H1247">
        <v>11.25</v>
      </c>
      <c r="I1247">
        <v>11</v>
      </c>
      <c r="J1247">
        <v>12.12</v>
      </c>
      <c r="K1247">
        <v>9.5</v>
      </c>
    </row>
    <row r="1248" spans="1:11" x14ac:dyDescent="0.35">
      <c r="A1248" s="111">
        <v>33107</v>
      </c>
      <c r="B1248">
        <v>14.25</v>
      </c>
      <c r="C1248">
        <v>13.75</v>
      </c>
      <c r="D1248">
        <v>13.75</v>
      </c>
      <c r="E1248">
        <v>13.5</v>
      </c>
      <c r="F1248">
        <v>11.5</v>
      </c>
      <c r="G1248">
        <v>11</v>
      </c>
      <c r="H1248">
        <v>11</v>
      </c>
      <c r="I1248">
        <v>10.5</v>
      </c>
      <c r="J1248">
        <v>11.85</v>
      </c>
      <c r="K1248">
        <v>9</v>
      </c>
    </row>
    <row r="1249" spans="1:11" x14ac:dyDescent="0.35">
      <c r="A1249" s="111">
        <v>33114</v>
      </c>
      <c r="B1249">
        <v>14.25</v>
      </c>
      <c r="C1249">
        <v>13.75</v>
      </c>
      <c r="D1249">
        <v>13.75</v>
      </c>
      <c r="E1249">
        <v>13.5</v>
      </c>
      <c r="F1249">
        <v>11.5</v>
      </c>
      <c r="G1249">
        <v>11</v>
      </c>
      <c r="H1249">
        <v>11</v>
      </c>
      <c r="I1249">
        <v>10.5</v>
      </c>
      <c r="J1249">
        <v>11.79</v>
      </c>
      <c r="K1249">
        <v>9</v>
      </c>
    </row>
    <row r="1250" spans="1:11" x14ac:dyDescent="0.35">
      <c r="A1250" s="111">
        <v>33121</v>
      </c>
      <c r="B1250">
        <v>14.25</v>
      </c>
      <c r="C1250">
        <v>13.75</v>
      </c>
      <c r="D1250">
        <v>13.75</v>
      </c>
      <c r="E1250">
        <v>13.5</v>
      </c>
      <c r="F1250">
        <v>11.5</v>
      </c>
      <c r="G1250">
        <v>11</v>
      </c>
      <c r="H1250">
        <v>11</v>
      </c>
      <c r="I1250">
        <v>10.5</v>
      </c>
      <c r="J1250">
        <v>11.7</v>
      </c>
      <c r="K1250">
        <v>9</v>
      </c>
    </row>
    <row r="1251" spans="1:11" x14ac:dyDescent="0.35">
      <c r="A1251" s="111">
        <v>33128</v>
      </c>
      <c r="B1251">
        <v>14.25</v>
      </c>
      <c r="C1251">
        <v>13.5</v>
      </c>
      <c r="D1251">
        <v>13.5</v>
      </c>
      <c r="E1251">
        <v>13.5</v>
      </c>
      <c r="F1251">
        <v>11.5</v>
      </c>
      <c r="G1251">
        <v>11</v>
      </c>
      <c r="H1251">
        <v>11</v>
      </c>
      <c r="I1251">
        <v>10.5</v>
      </c>
      <c r="J1251">
        <v>11.6</v>
      </c>
      <c r="K1251">
        <v>9</v>
      </c>
    </row>
    <row r="1252" spans="1:11" x14ac:dyDescent="0.35">
      <c r="A1252" s="111">
        <v>33135</v>
      </c>
      <c r="B1252">
        <v>14.25</v>
      </c>
      <c r="C1252">
        <v>13.5</v>
      </c>
      <c r="D1252">
        <v>13.5</v>
      </c>
      <c r="E1252">
        <v>13.5</v>
      </c>
      <c r="F1252">
        <v>11.25</v>
      </c>
      <c r="G1252">
        <v>11</v>
      </c>
      <c r="H1252">
        <v>11</v>
      </c>
      <c r="I1252">
        <v>10.5</v>
      </c>
      <c r="J1252">
        <v>11.48</v>
      </c>
      <c r="K1252">
        <v>9</v>
      </c>
    </row>
    <row r="1253" spans="1:11" x14ac:dyDescent="0.35">
      <c r="A1253" s="111">
        <v>33142</v>
      </c>
      <c r="B1253">
        <v>13.75</v>
      </c>
      <c r="C1253">
        <v>13.25</v>
      </c>
      <c r="D1253">
        <v>13.25</v>
      </c>
      <c r="E1253">
        <v>13.25</v>
      </c>
      <c r="F1253">
        <v>11</v>
      </c>
      <c r="G1253">
        <v>10.75</v>
      </c>
      <c r="H1253">
        <v>10.75</v>
      </c>
      <c r="I1253">
        <v>10</v>
      </c>
      <c r="J1253">
        <v>11.39</v>
      </c>
      <c r="K1253">
        <v>8.5</v>
      </c>
    </row>
    <row r="1254" spans="1:11" x14ac:dyDescent="0.35">
      <c r="A1254" s="111">
        <v>33149</v>
      </c>
      <c r="B1254">
        <v>13.75</v>
      </c>
      <c r="C1254">
        <v>13.25</v>
      </c>
      <c r="D1254">
        <v>13.25</v>
      </c>
      <c r="E1254">
        <v>13.25</v>
      </c>
      <c r="F1254">
        <v>11</v>
      </c>
      <c r="G1254">
        <v>10.75</v>
      </c>
      <c r="H1254">
        <v>10.75</v>
      </c>
      <c r="I1254">
        <v>10</v>
      </c>
      <c r="J1254">
        <v>11.43</v>
      </c>
      <c r="K1254">
        <v>8.5</v>
      </c>
    </row>
    <row r="1255" spans="1:11" x14ac:dyDescent="0.35">
      <c r="A1255" s="111">
        <v>33156</v>
      </c>
      <c r="B1255">
        <v>13.75</v>
      </c>
      <c r="C1255">
        <v>13.25</v>
      </c>
      <c r="D1255">
        <v>13.25</v>
      </c>
      <c r="E1255">
        <v>13.25</v>
      </c>
      <c r="F1255">
        <v>11</v>
      </c>
      <c r="G1255">
        <v>10.75</v>
      </c>
      <c r="H1255">
        <v>10.75</v>
      </c>
      <c r="I1255">
        <v>10</v>
      </c>
      <c r="J1255">
        <v>11.37</v>
      </c>
      <c r="K1255">
        <v>8.5</v>
      </c>
    </row>
    <row r="1256" spans="1:11" x14ac:dyDescent="0.35">
      <c r="A1256" s="111">
        <v>33163</v>
      </c>
      <c r="B1256">
        <v>13.75</v>
      </c>
      <c r="C1256">
        <v>13.25</v>
      </c>
      <c r="D1256">
        <v>13.25</v>
      </c>
      <c r="E1256">
        <v>13.25</v>
      </c>
      <c r="F1256">
        <v>11</v>
      </c>
      <c r="G1256">
        <v>10.75</v>
      </c>
      <c r="H1256">
        <v>10.75</v>
      </c>
      <c r="I1256">
        <v>10</v>
      </c>
      <c r="J1256">
        <v>11.37</v>
      </c>
      <c r="K1256">
        <v>8.5</v>
      </c>
    </row>
    <row r="1257" spans="1:11" x14ac:dyDescent="0.35">
      <c r="A1257" s="111">
        <v>33170</v>
      </c>
      <c r="B1257">
        <v>13.75</v>
      </c>
      <c r="C1257">
        <v>13.25</v>
      </c>
      <c r="D1257">
        <v>13.25</v>
      </c>
      <c r="E1257">
        <v>13.25</v>
      </c>
      <c r="F1257">
        <v>11.25</v>
      </c>
      <c r="G1257">
        <v>10.75</v>
      </c>
      <c r="H1257">
        <v>10.75</v>
      </c>
      <c r="I1257">
        <v>10</v>
      </c>
      <c r="J1257">
        <v>11.44</v>
      </c>
      <c r="K1257">
        <v>8.5</v>
      </c>
    </row>
    <row r="1258" spans="1:11" x14ac:dyDescent="0.35">
      <c r="A1258" s="111">
        <v>33177</v>
      </c>
      <c r="B1258">
        <v>13.75</v>
      </c>
      <c r="C1258">
        <v>13.25</v>
      </c>
      <c r="D1258">
        <v>13.25</v>
      </c>
      <c r="E1258">
        <v>13.25</v>
      </c>
      <c r="F1258">
        <v>11.25</v>
      </c>
      <c r="G1258">
        <v>10.75</v>
      </c>
      <c r="H1258">
        <v>10.75</v>
      </c>
      <c r="I1258">
        <v>10</v>
      </c>
      <c r="J1258">
        <v>11.44</v>
      </c>
      <c r="K1258">
        <v>8.5</v>
      </c>
    </row>
    <row r="1259" spans="1:11" x14ac:dyDescent="0.35">
      <c r="A1259" s="111">
        <v>33184</v>
      </c>
      <c r="B1259">
        <v>13.75</v>
      </c>
      <c r="C1259">
        <v>13.25</v>
      </c>
      <c r="D1259">
        <v>13.25</v>
      </c>
      <c r="E1259">
        <v>13.25</v>
      </c>
      <c r="F1259">
        <v>11.25</v>
      </c>
      <c r="G1259">
        <v>10.75</v>
      </c>
      <c r="H1259">
        <v>10.75</v>
      </c>
      <c r="I1259">
        <v>10</v>
      </c>
      <c r="J1259">
        <v>11.39</v>
      </c>
      <c r="K1259">
        <v>8.5</v>
      </c>
    </row>
    <row r="1260" spans="1:11" x14ac:dyDescent="0.35">
      <c r="A1260" s="111">
        <v>33191</v>
      </c>
      <c r="B1260">
        <v>13.75</v>
      </c>
      <c r="C1260">
        <v>13.25</v>
      </c>
      <c r="D1260">
        <v>13.25</v>
      </c>
      <c r="E1260">
        <v>13.25</v>
      </c>
      <c r="F1260">
        <v>11.25</v>
      </c>
      <c r="G1260">
        <v>10.75</v>
      </c>
      <c r="H1260">
        <v>10.75</v>
      </c>
      <c r="I1260">
        <v>10</v>
      </c>
      <c r="J1260">
        <v>11.27</v>
      </c>
      <c r="K1260">
        <v>8.5</v>
      </c>
    </row>
    <row r="1261" spans="1:11" x14ac:dyDescent="0.35">
      <c r="A1261" s="111">
        <v>33198</v>
      </c>
      <c r="B1261">
        <v>13.75</v>
      </c>
      <c r="C1261">
        <v>13.25</v>
      </c>
      <c r="D1261">
        <v>13</v>
      </c>
      <c r="E1261">
        <v>13</v>
      </c>
      <c r="F1261">
        <v>11</v>
      </c>
      <c r="G1261">
        <v>10.75</v>
      </c>
      <c r="H1261">
        <v>10.75</v>
      </c>
      <c r="I1261">
        <v>10</v>
      </c>
      <c r="J1261">
        <v>11.13</v>
      </c>
      <c r="K1261">
        <v>8.5</v>
      </c>
    </row>
    <row r="1262" spans="1:11" x14ac:dyDescent="0.35">
      <c r="A1262" s="111">
        <v>33205</v>
      </c>
      <c r="B1262">
        <v>13.25</v>
      </c>
      <c r="C1262">
        <v>12.75</v>
      </c>
      <c r="D1262">
        <v>12.75</v>
      </c>
      <c r="E1262">
        <v>12.75</v>
      </c>
      <c r="F1262">
        <v>10.5</v>
      </c>
      <c r="G1262">
        <v>10.25</v>
      </c>
      <c r="H1262">
        <v>10.25</v>
      </c>
      <c r="I1262">
        <v>9.5</v>
      </c>
      <c r="J1262">
        <v>11.08</v>
      </c>
      <c r="K1262">
        <v>8</v>
      </c>
    </row>
    <row r="1263" spans="1:11" x14ac:dyDescent="0.35">
      <c r="A1263" s="111">
        <v>33212</v>
      </c>
      <c r="B1263">
        <v>13.25</v>
      </c>
      <c r="C1263">
        <v>12.75</v>
      </c>
      <c r="D1263">
        <v>12.75</v>
      </c>
      <c r="E1263">
        <v>12.75</v>
      </c>
      <c r="F1263">
        <v>10.5</v>
      </c>
      <c r="G1263">
        <v>10.25</v>
      </c>
      <c r="H1263">
        <v>10.25</v>
      </c>
      <c r="I1263">
        <v>9.5</v>
      </c>
      <c r="J1263">
        <v>11.04</v>
      </c>
      <c r="K1263">
        <v>8</v>
      </c>
    </row>
    <row r="1264" spans="1:11" x14ac:dyDescent="0.35">
      <c r="A1264" s="111">
        <v>33219</v>
      </c>
      <c r="B1264">
        <v>13.25</v>
      </c>
      <c r="C1264">
        <v>12.75</v>
      </c>
      <c r="D1264">
        <v>12.75</v>
      </c>
      <c r="E1264">
        <v>12.5</v>
      </c>
      <c r="F1264">
        <v>10.5</v>
      </c>
      <c r="G1264">
        <v>10.25</v>
      </c>
      <c r="H1264">
        <v>10.25</v>
      </c>
      <c r="I1264">
        <v>9.5</v>
      </c>
      <c r="J1264">
        <v>10.94</v>
      </c>
      <c r="K1264">
        <v>8</v>
      </c>
    </row>
    <row r="1265" spans="1:11" x14ac:dyDescent="0.35">
      <c r="A1265" s="111">
        <v>33226</v>
      </c>
      <c r="B1265">
        <v>13.25</v>
      </c>
      <c r="C1265">
        <v>12.5</v>
      </c>
      <c r="D1265">
        <v>12.5</v>
      </c>
      <c r="E1265">
        <v>12.5</v>
      </c>
      <c r="F1265">
        <v>10.25</v>
      </c>
      <c r="G1265">
        <v>10.25</v>
      </c>
      <c r="H1265">
        <v>10.25</v>
      </c>
      <c r="I1265">
        <v>9.5</v>
      </c>
      <c r="J1265">
        <v>10.79</v>
      </c>
      <c r="K1265">
        <v>8</v>
      </c>
    </row>
    <row r="1266" spans="1:11" x14ac:dyDescent="0.35">
      <c r="A1266" s="111">
        <v>33233</v>
      </c>
      <c r="B1266">
        <v>12.75</v>
      </c>
      <c r="C1266">
        <v>12.5</v>
      </c>
      <c r="D1266">
        <v>12.5</v>
      </c>
      <c r="E1266">
        <v>12.5</v>
      </c>
      <c r="F1266">
        <v>10.25</v>
      </c>
      <c r="G1266">
        <v>10</v>
      </c>
      <c r="H1266">
        <v>10</v>
      </c>
      <c r="I1266">
        <v>9.5</v>
      </c>
      <c r="J1266">
        <v>10.56</v>
      </c>
      <c r="K1266">
        <v>7.5</v>
      </c>
    </row>
    <row r="1267" spans="1:11" x14ac:dyDescent="0.35">
      <c r="A1267" s="111">
        <v>33240</v>
      </c>
      <c r="B1267">
        <v>12.75</v>
      </c>
      <c r="C1267">
        <v>12.5</v>
      </c>
      <c r="D1267">
        <v>12.5</v>
      </c>
      <c r="E1267">
        <v>12.5</v>
      </c>
      <c r="F1267">
        <v>10.25</v>
      </c>
      <c r="G1267">
        <v>10</v>
      </c>
      <c r="H1267">
        <v>10</v>
      </c>
      <c r="I1267">
        <v>9.5</v>
      </c>
      <c r="J1267">
        <v>10.5</v>
      </c>
      <c r="K1267">
        <v>7.5</v>
      </c>
    </row>
    <row r="1268" spans="1:11" x14ac:dyDescent="0.35">
      <c r="A1268" s="111">
        <v>33247</v>
      </c>
      <c r="B1268">
        <v>12.75</v>
      </c>
      <c r="C1268">
        <v>12.5</v>
      </c>
      <c r="D1268">
        <v>12.5</v>
      </c>
      <c r="E1268">
        <v>12.5</v>
      </c>
      <c r="F1268">
        <v>10.25</v>
      </c>
      <c r="G1268">
        <v>10</v>
      </c>
      <c r="H1268">
        <v>10</v>
      </c>
      <c r="I1268">
        <v>9.5</v>
      </c>
      <c r="J1268">
        <v>10.28</v>
      </c>
      <c r="K1268">
        <v>7.25</v>
      </c>
    </row>
    <row r="1269" spans="1:11" x14ac:dyDescent="0.35">
      <c r="A1269" s="111">
        <v>33254</v>
      </c>
      <c r="B1269">
        <v>12.75</v>
      </c>
      <c r="C1269">
        <v>12.25</v>
      </c>
      <c r="D1269">
        <v>12.5</v>
      </c>
      <c r="E1269">
        <v>12.5</v>
      </c>
      <c r="F1269">
        <v>10</v>
      </c>
      <c r="G1269">
        <v>10</v>
      </c>
      <c r="H1269">
        <v>10</v>
      </c>
      <c r="I1269">
        <v>9.5</v>
      </c>
      <c r="J1269">
        <v>10.08</v>
      </c>
      <c r="K1269">
        <v>7.25</v>
      </c>
    </row>
    <row r="1270" spans="1:11" x14ac:dyDescent="0.35">
      <c r="A1270" s="111">
        <v>33261</v>
      </c>
      <c r="B1270">
        <v>12.25</v>
      </c>
      <c r="C1270">
        <v>12</v>
      </c>
      <c r="D1270">
        <v>12</v>
      </c>
      <c r="E1270">
        <v>12</v>
      </c>
      <c r="F1270">
        <v>9.75</v>
      </c>
      <c r="G1270">
        <v>9.5</v>
      </c>
      <c r="H1270">
        <v>9.75</v>
      </c>
      <c r="I1270">
        <v>9</v>
      </c>
      <c r="J1270">
        <v>9.86</v>
      </c>
      <c r="K1270">
        <v>7</v>
      </c>
    </row>
    <row r="1271" spans="1:11" x14ac:dyDescent="0.35">
      <c r="A1271" s="111">
        <v>33268</v>
      </c>
      <c r="B1271">
        <v>12.25</v>
      </c>
      <c r="C1271">
        <v>11.75</v>
      </c>
      <c r="D1271">
        <v>12</v>
      </c>
      <c r="E1271">
        <v>12</v>
      </c>
      <c r="F1271">
        <v>9.5</v>
      </c>
      <c r="G1271">
        <v>9.5</v>
      </c>
      <c r="H1271">
        <v>9.75</v>
      </c>
      <c r="I1271">
        <v>9</v>
      </c>
      <c r="J1271">
        <v>9.66</v>
      </c>
      <c r="K1271">
        <v>6.75</v>
      </c>
    </row>
    <row r="1272" spans="1:11" x14ac:dyDescent="0.35">
      <c r="A1272" s="111">
        <v>33275</v>
      </c>
      <c r="B1272">
        <v>11.75</v>
      </c>
      <c r="C1272">
        <v>11.5</v>
      </c>
      <c r="D1272">
        <v>12</v>
      </c>
      <c r="E1272">
        <v>11.75</v>
      </c>
      <c r="F1272">
        <v>9.25</v>
      </c>
      <c r="G1272">
        <v>9.5</v>
      </c>
      <c r="H1272">
        <v>9.5</v>
      </c>
      <c r="I1272">
        <v>8.5</v>
      </c>
      <c r="J1272">
        <v>9.51</v>
      </c>
      <c r="K1272">
        <v>6.5</v>
      </c>
    </row>
    <row r="1273" spans="1:11" x14ac:dyDescent="0.35">
      <c r="A1273" s="111">
        <v>33282</v>
      </c>
      <c r="B1273">
        <v>11.75</v>
      </c>
      <c r="C1273">
        <v>11.25</v>
      </c>
      <c r="D1273">
        <v>11.75</v>
      </c>
      <c r="E1273">
        <v>11.75</v>
      </c>
      <c r="F1273">
        <v>9</v>
      </c>
      <c r="G1273">
        <v>9.25</v>
      </c>
      <c r="H1273">
        <v>9.25</v>
      </c>
      <c r="I1273">
        <v>8.5</v>
      </c>
      <c r="J1273">
        <v>9.27</v>
      </c>
      <c r="K1273">
        <v>6.5</v>
      </c>
    </row>
    <row r="1274" spans="1:11" x14ac:dyDescent="0.35">
      <c r="A1274" s="111">
        <v>33289</v>
      </c>
      <c r="B1274">
        <v>11.25</v>
      </c>
      <c r="C1274">
        <v>11.25</v>
      </c>
      <c r="D1274">
        <v>11.75</v>
      </c>
      <c r="E1274">
        <v>11.75</v>
      </c>
      <c r="F1274">
        <v>9</v>
      </c>
      <c r="G1274">
        <v>9.25</v>
      </c>
      <c r="H1274">
        <v>9.25</v>
      </c>
      <c r="I1274">
        <v>8.5</v>
      </c>
      <c r="J1274">
        <v>9.0399999999999991</v>
      </c>
      <c r="K1274">
        <v>6</v>
      </c>
    </row>
    <row r="1275" spans="1:11" x14ac:dyDescent="0.35">
      <c r="A1275" s="111">
        <v>33296</v>
      </c>
      <c r="B1275">
        <v>11.25</v>
      </c>
      <c r="C1275">
        <v>11</v>
      </c>
      <c r="D1275">
        <v>11.5</v>
      </c>
      <c r="E1275">
        <v>11.5</v>
      </c>
      <c r="F1275">
        <v>8.75</v>
      </c>
      <c r="G1275">
        <v>9</v>
      </c>
      <c r="H1275">
        <v>9</v>
      </c>
      <c r="I1275">
        <v>8.5</v>
      </c>
      <c r="J1275">
        <v>8.8000000000000007</v>
      </c>
      <c r="K1275">
        <v>6</v>
      </c>
    </row>
    <row r="1276" spans="1:11" x14ac:dyDescent="0.35">
      <c r="A1276" s="111">
        <v>33303</v>
      </c>
      <c r="B1276">
        <v>11.25</v>
      </c>
      <c r="C1276">
        <v>11</v>
      </c>
      <c r="D1276">
        <v>11.5</v>
      </c>
      <c r="E1276">
        <v>11.5</v>
      </c>
      <c r="F1276">
        <v>8.75</v>
      </c>
      <c r="G1276">
        <v>9</v>
      </c>
      <c r="H1276">
        <v>9</v>
      </c>
      <c r="I1276">
        <v>8.5</v>
      </c>
      <c r="J1276">
        <v>8.75</v>
      </c>
      <c r="K1276">
        <v>6</v>
      </c>
    </row>
    <row r="1277" spans="1:11" x14ac:dyDescent="0.35">
      <c r="A1277" s="111">
        <v>33310</v>
      </c>
      <c r="B1277">
        <v>11.25</v>
      </c>
      <c r="C1277">
        <v>11</v>
      </c>
      <c r="D1277">
        <v>11.5</v>
      </c>
      <c r="E1277">
        <v>11.5</v>
      </c>
      <c r="F1277">
        <v>8.75</v>
      </c>
      <c r="G1277">
        <v>9</v>
      </c>
      <c r="H1277">
        <v>9</v>
      </c>
      <c r="I1277">
        <v>8.5</v>
      </c>
      <c r="J1277">
        <v>8.76</v>
      </c>
      <c r="K1277">
        <v>6</v>
      </c>
    </row>
    <row r="1278" spans="1:11" x14ac:dyDescent="0.35">
      <c r="A1278" s="111">
        <v>33317</v>
      </c>
      <c r="B1278">
        <v>11.25</v>
      </c>
      <c r="C1278">
        <v>11</v>
      </c>
      <c r="D1278">
        <v>11.5</v>
      </c>
      <c r="E1278">
        <v>11.5</v>
      </c>
      <c r="F1278">
        <v>8.75</v>
      </c>
      <c r="G1278">
        <v>9</v>
      </c>
      <c r="H1278">
        <v>9</v>
      </c>
      <c r="I1278">
        <v>8.5</v>
      </c>
      <c r="J1278">
        <v>8.6999999999999993</v>
      </c>
      <c r="K1278">
        <v>6</v>
      </c>
    </row>
    <row r="1279" spans="1:11" x14ac:dyDescent="0.35">
      <c r="A1279" s="111">
        <v>33324</v>
      </c>
      <c r="B1279">
        <v>11.25</v>
      </c>
      <c r="C1279">
        <v>11</v>
      </c>
      <c r="D1279">
        <v>11.5</v>
      </c>
      <c r="E1279">
        <v>11.5</v>
      </c>
      <c r="F1279">
        <v>8.75</v>
      </c>
      <c r="G1279">
        <v>9</v>
      </c>
      <c r="H1279">
        <v>9</v>
      </c>
      <c r="I1279">
        <v>8.5</v>
      </c>
      <c r="J1279">
        <v>8.69</v>
      </c>
      <c r="K1279">
        <v>5.5</v>
      </c>
    </row>
    <row r="1280" spans="1:11" x14ac:dyDescent="0.35">
      <c r="A1280" s="111">
        <v>33331</v>
      </c>
      <c r="B1280">
        <v>10.75</v>
      </c>
      <c r="C1280">
        <v>11</v>
      </c>
      <c r="D1280">
        <v>11.5</v>
      </c>
      <c r="E1280">
        <v>11.5</v>
      </c>
      <c r="F1280">
        <v>8.75</v>
      </c>
      <c r="G1280">
        <v>9</v>
      </c>
      <c r="H1280">
        <v>9</v>
      </c>
      <c r="I1280">
        <v>8.5</v>
      </c>
      <c r="J1280">
        <v>8.6999999999999993</v>
      </c>
      <c r="K1280">
        <v>5.5</v>
      </c>
    </row>
    <row r="1281" spans="1:11" x14ac:dyDescent="0.35">
      <c r="A1281" s="111">
        <v>33338</v>
      </c>
      <c r="B1281">
        <v>10.75</v>
      </c>
      <c r="C1281">
        <v>10.75</v>
      </c>
      <c r="D1281">
        <v>11.25</v>
      </c>
      <c r="E1281">
        <v>11.25</v>
      </c>
      <c r="F1281">
        <v>8.5</v>
      </c>
      <c r="G1281">
        <v>8.75</v>
      </c>
      <c r="H1281">
        <v>8.75</v>
      </c>
      <c r="I1281">
        <v>8</v>
      </c>
      <c r="J1281">
        <v>8.59</v>
      </c>
      <c r="K1281">
        <v>5.25</v>
      </c>
    </row>
    <row r="1282" spans="1:11" x14ac:dyDescent="0.35">
      <c r="A1282" s="111">
        <v>33345</v>
      </c>
      <c r="B1282">
        <v>10.75</v>
      </c>
      <c r="C1282">
        <v>10.75</v>
      </c>
      <c r="D1282">
        <v>11.25</v>
      </c>
      <c r="E1282">
        <v>11.25</v>
      </c>
      <c r="F1282">
        <v>8.5</v>
      </c>
      <c r="G1282">
        <v>8.75</v>
      </c>
      <c r="H1282">
        <v>8.75</v>
      </c>
      <c r="I1282">
        <v>8</v>
      </c>
      <c r="J1282">
        <v>8.49</v>
      </c>
      <c r="K1282">
        <v>5.25</v>
      </c>
    </row>
    <row r="1283" spans="1:11" x14ac:dyDescent="0.35">
      <c r="A1283" s="111">
        <v>33352</v>
      </c>
      <c r="B1283">
        <v>10.75</v>
      </c>
      <c r="C1283">
        <v>10.75</v>
      </c>
      <c r="D1283">
        <v>11.25</v>
      </c>
      <c r="E1283">
        <v>11.25</v>
      </c>
      <c r="F1283">
        <v>8.5</v>
      </c>
      <c r="G1283">
        <v>8.75</v>
      </c>
      <c r="H1283">
        <v>8.75</v>
      </c>
      <c r="I1283">
        <v>8</v>
      </c>
      <c r="J1283">
        <v>8.44</v>
      </c>
      <c r="K1283">
        <v>5</v>
      </c>
    </row>
    <row r="1284" spans="1:11" x14ac:dyDescent="0.35">
      <c r="A1284" s="111">
        <v>33359</v>
      </c>
      <c r="B1284">
        <v>10.25</v>
      </c>
      <c r="C1284">
        <v>10.75</v>
      </c>
      <c r="D1284">
        <v>11.25</v>
      </c>
      <c r="E1284">
        <v>11.25</v>
      </c>
      <c r="F1284">
        <v>8.5</v>
      </c>
      <c r="G1284">
        <v>8.75</v>
      </c>
      <c r="H1284">
        <v>8.75</v>
      </c>
      <c r="I1284">
        <v>8</v>
      </c>
      <c r="J1284">
        <v>8.27</v>
      </c>
      <c r="K1284">
        <v>4.75</v>
      </c>
    </row>
    <row r="1285" spans="1:11" x14ac:dyDescent="0.35">
      <c r="A1285" s="111">
        <v>33366</v>
      </c>
      <c r="B1285">
        <v>10.25</v>
      </c>
      <c r="C1285">
        <v>10.25</v>
      </c>
      <c r="D1285">
        <v>11.25</v>
      </c>
      <c r="E1285">
        <v>11.25</v>
      </c>
      <c r="F1285">
        <v>8</v>
      </c>
      <c r="G1285">
        <v>8.75</v>
      </c>
      <c r="H1285">
        <v>8.75</v>
      </c>
      <c r="I1285">
        <v>8</v>
      </c>
      <c r="J1285">
        <v>8.11</v>
      </c>
      <c r="K1285">
        <v>4.75</v>
      </c>
    </row>
    <row r="1286" spans="1:11" x14ac:dyDescent="0.35">
      <c r="A1286" s="111">
        <v>33373</v>
      </c>
      <c r="B1286">
        <v>10.25</v>
      </c>
      <c r="C1286">
        <v>10.25</v>
      </c>
      <c r="D1286">
        <v>11</v>
      </c>
      <c r="E1286">
        <v>11.25</v>
      </c>
      <c r="F1286">
        <v>8</v>
      </c>
      <c r="G1286">
        <v>8.5</v>
      </c>
      <c r="H1286">
        <v>8.75</v>
      </c>
      <c r="I1286">
        <v>8</v>
      </c>
      <c r="J1286">
        <v>8</v>
      </c>
      <c r="K1286">
        <v>4.75</v>
      </c>
    </row>
    <row r="1287" spans="1:11" x14ac:dyDescent="0.35">
      <c r="A1287" s="111">
        <v>33380</v>
      </c>
      <c r="B1287">
        <v>9.75</v>
      </c>
      <c r="C1287">
        <v>10.25</v>
      </c>
      <c r="D1287">
        <v>11</v>
      </c>
      <c r="E1287">
        <v>11.25</v>
      </c>
      <c r="F1287">
        <v>8</v>
      </c>
      <c r="G1287">
        <v>8.75</v>
      </c>
      <c r="H1287">
        <v>8.75</v>
      </c>
      <c r="I1287">
        <v>8</v>
      </c>
      <c r="J1287">
        <v>7.93</v>
      </c>
      <c r="K1287">
        <v>4.5</v>
      </c>
    </row>
    <row r="1288" spans="1:11" x14ac:dyDescent="0.35">
      <c r="A1288" s="111">
        <v>33387</v>
      </c>
      <c r="B1288">
        <v>9.75</v>
      </c>
      <c r="C1288">
        <v>10</v>
      </c>
      <c r="D1288">
        <v>11</v>
      </c>
      <c r="E1288">
        <v>11.25</v>
      </c>
      <c r="F1288">
        <v>8</v>
      </c>
      <c r="G1288">
        <v>8.75</v>
      </c>
      <c r="H1288">
        <v>9</v>
      </c>
      <c r="I1288">
        <v>8</v>
      </c>
      <c r="J1288">
        <v>7.85</v>
      </c>
      <c r="K1288">
        <v>4.25</v>
      </c>
    </row>
    <row r="1289" spans="1:11" x14ac:dyDescent="0.35">
      <c r="A1289" s="111">
        <v>33394</v>
      </c>
      <c r="B1289">
        <v>9.75</v>
      </c>
      <c r="C1289">
        <v>10</v>
      </c>
      <c r="D1289">
        <v>11</v>
      </c>
      <c r="E1289">
        <v>11.25</v>
      </c>
      <c r="F1289">
        <v>8</v>
      </c>
      <c r="G1289">
        <v>8.75</v>
      </c>
      <c r="H1289">
        <v>9</v>
      </c>
      <c r="I1289">
        <v>8</v>
      </c>
      <c r="J1289">
        <v>7.84</v>
      </c>
      <c r="K1289">
        <v>4.25</v>
      </c>
    </row>
    <row r="1290" spans="1:11" x14ac:dyDescent="0.35">
      <c r="A1290" s="111">
        <v>33401</v>
      </c>
      <c r="B1290">
        <v>9.75</v>
      </c>
      <c r="C1290">
        <v>10</v>
      </c>
      <c r="D1290">
        <v>11</v>
      </c>
      <c r="E1290">
        <v>11.25</v>
      </c>
      <c r="F1290">
        <v>8</v>
      </c>
      <c r="G1290">
        <v>8.75</v>
      </c>
      <c r="H1290">
        <v>9</v>
      </c>
      <c r="I1290">
        <v>8</v>
      </c>
      <c r="J1290">
        <v>7.74</v>
      </c>
      <c r="K1290">
        <v>4.25</v>
      </c>
    </row>
    <row r="1291" spans="1:11" x14ac:dyDescent="0.35">
      <c r="A1291" s="111">
        <v>33408</v>
      </c>
      <c r="B1291">
        <v>9.75</v>
      </c>
      <c r="C1291">
        <v>10</v>
      </c>
      <c r="D1291">
        <v>11</v>
      </c>
      <c r="E1291">
        <v>11.25</v>
      </c>
      <c r="F1291">
        <v>8</v>
      </c>
      <c r="G1291">
        <v>8.75</v>
      </c>
      <c r="H1291">
        <v>9</v>
      </c>
      <c r="I1291">
        <v>8</v>
      </c>
      <c r="J1291">
        <v>7.7</v>
      </c>
      <c r="K1291">
        <v>4.25</v>
      </c>
    </row>
    <row r="1292" spans="1:11" x14ac:dyDescent="0.35">
      <c r="A1292" s="111">
        <v>33415</v>
      </c>
      <c r="B1292">
        <v>9.75</v>
      </c>
      <c r="C1292">
        <v>10</v>
      </c>
      <c r="D1292">
        <v>11</v>
      </c>
      <c r="E1292">
        <v>11.25</v>
      </c>
      <c r="F1292">
        <v>8</v>
      </c>
      <c r="G1292">
        <v>8.75</v>
      </c>
      <c r="H1292">
        <v>9</v>
      </c>
      <c r="I1292">
        <v>8</v>
      </c>
      <c r="J1292">
        <v>7.69</v>
      </c>
      <c r="K1292">
        <v>4.25</v>
      </c>
    </row>
    <row r="1293" spans="1:11" x14ac:dyDescent="0.35">
      <c r="A1293" s="111">
        <v>33422</v>
      </c>
      <c r="B1293">
        <v>9.75</v>
      </c>
      <c r="C1293">
        <v>10</v>
      </c>
      <c r="D1293">
        <v>11</v>
      </c>
      <c r="E1293">
        <v>11.25</v>
      </c>
      <c r="F1293">
        <v>8</v>
      </c>
      <c r="G1293">
        <v>8.75</v>
      </c>
      <c r="H1293">
        <v>9</v>
      </c>
      <c r="I1293">
        <v>8</v>
      </c>
      <c r="J1293">
        <v>7.68</v>
      </c>
      <c r="K1293">
        <v>4.25</v>
      </c>
    </row>
    <row r="1294" spans="1:11" x14ac:dyDescent="0.35">
      <c r="A1294" s="111">
        <v>33429</v>
      </c>
      <c r="B1294">
        <v>9.75</v>
      </c>
      <c r="C1294">
        <v>10</v>
      </c>
      <c r="D1294">
        <v>11</v>
      </c>
      <c r="E1294">
        <v>11.25</v>
      </c>
      <c r="F1294">
        <v>8</v>
      </c>
      <c r="G1294">
        <v>8.75</v>
      </c>
      <c r="H1294">
        <v>9</v>
      </c>
      <c r="I1294">
        <v>8</v>
      </c>
      <c r="J1294">
        <v>7.67</v>
      </c>
      <c r="K1294">
        <v>4.25</v>
      </c>
    </row>
    <row r="1295" spans="1:11" x14ac:dyDescent="0.35">
      <c r="A1295" s="111">
        <v>33436</v>
      </c>
      <c r="B1295">
        <v>9.75</v>
      </c>
      <c r="C1295">
        <v>10</v>
      </c>
      <c r="D1295">
        <v>11</v>
      </c>
      <c r="E1295">
        <v>11.25</v>
      </c>
      <c r="F1295">
        <v>8</v>
      </c>
      <c r="G1295">
        <v>8.75</v>
      </c>
      <c r="H1295">
        <v>9</v>
      </c>
      <c r="I1295">
        <v>8</v>
      </c>
      <c r="J1295">
        <v>7.67</v>
      </c>
      <c r="K1295">
        <v>4.25</v>
      </c>
    </row>
    <row r="1296" spans="1:11" x14ac:dyDescent="0.35">
      <c r="A1296" s="111">
        <v>33443</v>
      </c>
      <c r="B1296">
        <v>9.75</v>
      </c>
      <c r="C1296">
        <v>10</v>
      </c>
      <c r="D1296">
        <v>11</v>
      </c>
      <c r="E1296">
        <v>11.25</v>
      </c>
      <c r="F1296">
        <v>8</v>
      </c>
      <c r="G1296">
        <v>8.75</v>
      </c>
      <c r="H1296">
        <v>9.25</v>
      </c>
      <c r="I1296">
        <v>8</v>
      </c>
      <c r="J1296">
        <v>7.73</v>
      </c>
      <c r="K1296">
        <v>4.25</v>
      </c>
    </row>
    <row r="1297" spans="1:11" x14ac:dyDescent="0.35">
      <c r="A1297" s="111">
        <v>33450</v>
      </c>
      <c r="B1297">
        <v>9.75</v>
      </c>
      <c r="C1297">
        <v>10</v>
      </c>
      <c r="D1297">
        <v>11</v>
      </c>
      <c r="E1297">
        <v>11.5</v>
      </c>
      <c r="F1297">
        <v>8</v>
      </c>
      <c r="G1297">
        <v>8.75</v>
      </c>
      <c r="H1297">
        <v>9.25</v>
      </c>
      <c r="I1297">
        <v>8.25</v>
      </c>
      <c r="J1297">
        <v>7.72</v>
      </c>
      <c r="K1297">
        <v>4.25</v>
      </c>
    </row>
    <row r="1298" spans="1:11" x14ac:dyDescent="0.35">
      <c r="A1298" s="111">
        <v>33457</v>
      </c>
      <c r="B1298">
        <v>9.75</v>
      </c>
      <c r="C1298">
        <v>10</v>
      </c>
      <c r="D1298">
        <v>11</v>
      </c>
      <c r="E1298">
        <v>11.5</v>
      </c>
      <c r="F1298">
        <v>8</v>
      </c>
      <c r="G1298">
        <v>8.75</v>
      </c>
      <c r="H1298">
        <v>9.25</v>
      </c>
      <c r="I1298">
        <v>8.25</v>
      </c>
      <c r="J1298">
        <v>7.69</v>
      </c>
      <c r="K1298">
        <v>4.25</v>
      </c>
    </row>
    <row r="1299" spans="1:11" x14ac:dyDescent="0.35">
      <c r="A1299" s="111">
        <v>33464</v>
      </c>
      <c r="B1299">
        <v>9.75</v>
      </c>
      <c r="C1299">
        <v>10</v>
      </c>
      <c r="D1299">
        <v>11</v>
      </c>
      <c r="E1299">
        <v>11.5</v>
      </c>
      <c r="F1299">
        <v>8</v>
      </c>
      <c r="G1299">
        <v>8.75</v>
      </c>
      <c r="H1299">
        <v>9.25</v>
      </c>
      <c r="I1299">
        <v>8</v>
      </c>
      <c r="J1299">
        <v>7.66</v>
      </c>
      <c r="K1299">
        <v>4</v>
      </c>
    </row>
    <row r="1300" spans="1:11" x14ac:dyDescent="0.35">
      <c r="A1300" s="111">
        <v>33471</v>
      </c>
      <c r="B1300">
        <v>9.75</v>
      </c>
      <c r="C1300">
        <v>10</v>
      </c>
      <c r="D1300">
        <v>11</v>
      </c>
      <c r="E1300">
        <v>11.5</v>
      </c>
      <c r="F1300">
        <v>8</v>
      </c>
      <c r="G1300">
        <v>8.75</v>
      </c>
      <c r="H1300">
        <v>9.25</v>
      </c>
      <c r="I1300">
        <v>8.25</v>
      </c>
      <c r="J1300">
        <v>7.62</v>
      </c>
      <c r="K1300">
        <v>4</v>
      </c>
    </row>
    <row r="1301" spans="1:11" x14ac:dyDescent="0.35">
      <c r="A1301" s="111">
        <v>33478</v>
      </c>
      <c r="B1301">
        <v>9.75</v>
      </c>
      <c r="C1301">
        <v>10</v>
      </c>
      <c r="D1301">
        <v>11</v>
      </c>
      <c r="E1301">
        <v>11.5</v>
      </c>
      <c r="F1301">
        <v>8</v>
      </c>
      <c r="G1301">
        <v>8.75</v>
      </c>
      <c r="H1301">
        <v>9.25</v>
      </c>
      <c r="I1301">
        <v>8.25</v>
      </c>
      <c r="J1301">
        <v>7.58</v>
      </c>
      <c r="K1301">
        <v>4</v>
      </c>
    </row>
    <row r="1302" spans="1:11" x14ac:dyDescent="0.35">
      <c r="A1302" s="111">
        <v>33485</v>
      </c>
      <c r="B1302">
        <v>9.75</v>
      </c>
      <c r="C1302">
        <v>10</v>
      </c>
      <c r="D1302">
        <v>11</v>
      </c>
      <c r="E1302">
        <v>11.5</v>
      </c>
      <c r="F1302">
        <v>8</v>
      </c>
      <c r="G1302">
        <v>8.75</v>
      </c>
      <c r="H1302">
        <v>9.25</v>
      </c>
      <c r="I1302">
        <v>8.25</v>
      </c>
      <c r="J1302">
        <v>7.56</v>
      </c>
      <c r="K1302">
        <v>4</v>
      </c>
    </row>
    <row r="1303" spans="1:11" x14ac:dyDescent="0.35">
      <c r="A1303" s="111">
        <v>33492</v>
      </c>
      <c r="B1303">
        <v>9.75</v>
      </c>
      <c r="C1303">
        <v>9.75</v>
      </c>
      <c r="D1303">
        <v>11</v>
      </c>
      <c r="E1303">
        <v>11.5</v>
      </c>
      <c r="F1303">
        <v>8</v>
      </c>
      <c r="G1303">
        <v>8.75</v>
      </c>
      <c r="H1303">
        <v>9.25</v>
      </c>
      <c r="I1303">
        <v>8.25</v>
      </c>
      <c r="J1303">
        <v>7.58</v>
      </c>
      <c r="K1303">
        <v>4</v>
      </c>
    </row>
    <row r="1304" spans="1:11" x14ac:dyDescent="0.35">
      <c r="A1304" s="111">
        <v>33499</v>
      </c>
      <c r="B1304">
        <v>9.5</v>
      </c>
      <c r="C1304">
        <v>9.75</v>
      </c>
      <c r="D1304">
        <v>10.75</v>
      </c>
      <c r="E1304">
        <v>11.25</v>
      </c>
      <c r="F1304">
        <v>8</v>
      </c>
      <c r="G1304">
        <v>8.75</v>
      </c>
      <c r="H1304">
        <v>9.5</v>
      </c>
      <c r="I1304">
        <v>8.25</v>
      </c>
      <c r="J1304">
        <v>7.5</v>
      </c>
      <c r="K1304">
        <v>4</v>
      </c>
    </row>
    <row r="1305" spans="1:11" x14ac:dyDescent="0.35">
      <c r="A1305" s="111">
        <v>33506</v>
      </c>
      <c r="B1305">
        <v>9.5</v>
      </c>
      <c r="C1305">
        <v>9.75</v>
      </c>
      <c r="D1305">
        <v>10.75</v>
      </c>
      <c r="E1305">
        <v>11.25</v>
      </c>
      <c r="F1305">
        <v>7.75</v>
      </c>
      <c r="G1305">
        <v>8.75</v>
      </c>
      <c r="H1305">
        <v>9.25</v>
      </c>
      <c r="I1305">
        <v>8.25</v>
      </c>
      <c r="J1305">
        <v>7.46</v>
      </c>
      <c r="K1305">
        <v>4</v>
      </c>
    </row>
    <row r="1306" spans="1:11" x14ac:dyDescent="0.35">
      <c r="A1306" s="111">
        <v>33513</v>
      </c>
      <c r="B1306">
        <v>9.5</v>
      </c>
      <c r="C1306">
        <v>9.75</v>
      </c>
      <c r="D1306">
        <v>10.75</v>
      </c>
      <c r="E1306">
        <v>11.25</v>
      </c>
      <c r="F1306">
        <v>7.75</v>
      </c>
      <c r="G1306">
        <v>8.75</v>
      </c>
      <c r="H1306">
        <v>9.25</v>
      </c>
      <c r="I1306">
        <v>8.25</v>
      </c>
      <c r="J1306">
        <v>7.37</v>
      </c>
      <c r="K1306">
        <v>4</v>
      </c>
    </row>
    <row r="1307" spans="1:11" x14ac:dyDescent="0.35">
      <c r="A1307" s="111">
        <v>33520</v>
      </c>
      <c r="B1307">
        <v>9.5</v>
      </c>
      <c r="C1307">
        <v>9.5</v>
      </c>
      <c r="D1307">
        <v>10.5</v>
      </c>
      <c r="E1307">
        <v>10.75</v>
      </c>
      <c r="F1307">
        <v>7.5</v>
      </c>
      <c r="G1307">
        <v>8.5</v>
      </c>
      <c r="H1307">
        <v>9</v>
      </c>
      <c r="I1307">
        <v>8</v>
      </c>
      <c r="J1307">
        <v>7.24</v>
      </c>
      <c r="K1307">
        <v>4</v>
      </c>
    </row>
    <row r="1308" spans="1:11" x14ac:dyDescent="0.35">
      <c r="A1308" s="111">
        <v>33527</v>
      </c>
      <c r="B1308">
        <v>9.5</v>
      </c>
      <c r="C1308">
        <v>9.5</v>
      </c>
      <c r="D1308">
        <v>10.5</v>
      </c>
      <c r="E1308">
        <v>10.75</v>
      </c>
      <c r="F1308">
        <v>7.5</v>
      </c>
      <c r="G1308">
        <v>8.5</v>
      </c>
      <c r="H1308">
        <v>9</v>
      </c>
      <c r="I1308">
        <v>8</v>
      </c>
      <c r="J1308">
        <v>7.11</v>
      </c>
      <c r="K1308">
        <v>4</v>
      </c>
    </row>
    <row r="1309" spans="1:11" x14ac:dyDescent="0.35">
      <c r="A1309" s="111">
        <v>33534</v>
      </c>
      <c r="B1309">
        <v>9</v>
      </c>
      <c r="C1309">
        <v>9.5</v>
      </c>
      <c r="D1309">
        <v>10.5</v>
      </c>
      <c r="E1309">
        <v>10.75</v>
      </c>
      <c r="F1309">
        <v>7.5</v>
      </c>
      <c r="G1309">
        <v>8.5</v>
      </c>
      <c r="H1309">
        <v>9</v>
      </c>
      <c r="I1309">
        <v>8</v>
      </c>
      <c r="J1309">
        <v>7.08</v>
      </c>
      <c r="K1309">
        <v>3.5</v>
      </c>
    </row>
    <row r="1310" spans="1:11" x14ac:dyDescent="0.35">
      <c r="A1310" s="111">
        <v>33541</v>
      </c>
      <c r="B1310">
        <v>8.75</v>
      </c>
      <c r="C1310">
        <v>9.5</v>
      </c>
      <c r="D1310">
        <v>10.5</v>
      </c>
      <c r="E1310">
        <v>10.75</v>
      </c>
      <c r="F1310">
        <v>7.5</v>
      </c>
      <c r="G1310">
        <v>8.5</v>
      </c>
      <c r="H1310">
        <v>9</v>
      </c>
      <c r="I1310">
        <v>8</v>
      </c>
      <c r="J1310">
        <v>6.95</v>
      </c>
      <c r="K1310">
        <v>3.5</v>
      </c>
    </row>
    <row r="1311" spans="1:11" x14ac:dyDescent="0.35">
      <c r="A1311" s="111">
        <v>33548</v>
      </c>
      <c r="B1311">
        <v>8.75</v>
      </c>
      <c r="C1311">
        <v>9</v>
      </c>
      <c r="D1311">
        <v>9.8800000000000008</v>
      </c>
      <c r="E1311">
        <v>10.25</v>
      </c>
      <c r="F1311">
        <v>7</v>
      </c>
      <c r="G1311">
        <v>8</v>
      </c>
      <c r="H1311">
        <v>9</v>
      </c>
      <c r="I1311">
        <v>8</v>
      </c>
      <c r="J1311">
        <v>6.82</v>
      </c>
      <c r="K1311">
        <v>3.5</v>
      </c>
    </row>
    <row r="1312" spans="1:11" x14ac:dyDescent="0.35">
      <c r="A1312" s="111">
        <v>33555</v>
      </c>
      <c r="B1312">
        <v>8.5</v>
      </c>
      <c r="C1312">
        <v>8.75</v>
      </c>
      <c r="D1312">
        <v>9.8800000000000008</v>
      </c>
      <c r="E1312">
        <v>9.9</v>
      </c>
      <c r="F1312">
        <v>7</v>
      </c>
      <c r="G1312">
        <v>8</v>
      </c>
      <c r="H1312">
        <v>8.25</v>
      </c>
      <c r="I1312">
        <v>7.5</v>
      </c>
      <c r="J1312">
        <v>6.51</v>
      </c>
      <c r="K1312">
        <v>3.25</v>
      </c>
    </row>
    <row r="1313" spans="1:11" x14ac:dyDescent="0.35">
      <c r="A1313" s="111">
        <v>33562</v>
      </c>
      <c r="B1313">
        <v>8.5</v>
      </c>
      <c r="C1313">
        <v>8.75</v>
      </c>
      <c r="D1313">
        <v>9.75</v>
      </c>
      <c r="E1313">
        <v>9.9</v>
      </c>
      <c r="F1313">
        <v>6.75</v>
      </c>
      <c r="G1313">
        <v>7.75</v>
      </c>
      <c r="H1313">
        <v>8</v>
      </c>
      <c r="I1313">
        <v>7.25</v>
      </c>
      <c r="J1313">
        <v>6.56</v>
      </c>
      <c r="K1313">
        <v>3.25</v>
      </c>
    </row>
    <row r="1314" spans="1:11" x14ac:dyDescent="0.35">
      <c r="A1314" s="111">
        <v>33569</v>
      </c>
      <c r="B1314">
        <v>8.5</v>
      </c>
      <c r="C1314">
        <v>8.75</v>
      </c>
      <c r="D1314">
        <v>9.75</v>
      </c>
      <c r="E1314">
        <v>9.9</v>
      </c>
      <c r="F1314">
        <v>6.75</v>
      </c>
      <c r="G1314">
        <v>7.75</v>
      </c>
      <c r="H1314">
        <v>8</v>
      </c>
      <c r="I1314">
        <v>7.25</v>
      </c>
      <c r="J1314">
        <v>6.47</v>
      </c>
      <c r="K1314">
        <v>3.25</v>
      </c>
    </row>
    <row r="1315" spans="1:11" x14ac:dyDescent="0.35">
      <c r="A1315" s="111">
        <v>33576</v>
      </c>
      <c r="B1315">
        <v>8.5</v>
      </c>
      <c r="C1315">
        <v>8.75</v>
      </c>
      <c r="D1315">
        <v>9.75</v>
      </c>
      <c r="E1315">
        <v>9.9</v>
      </c>
      <c r="F1315">
        <v>6.75</v>
      </c>
      <c r="G1315">
        <v>7.75</v>
      </c>
      <c r="H1315">
        <v>8</v>
      </c>
      <c r="I1315">
        <v>7.25</v>
      </c>
      <c r="J1315">
        <v>6.44</v>
      </c>
      <c r="K1315">
        <v>3.25</v>
      </c>
    </row>
    <row r="1316" spans="1:11" x14ac:dyDescent="0.35">
      <c r="A1316" s="111">
        <v>33583</v>
      </c>
      <c r="B1316">
        <v>8</v>
      </c>
      <c r="C1316">
        <v>8.5</v>
      </c>
      <c r="D1316">
        <v>9.5</v>
      </c>
      <c r="E1316">
        <v>9.9</v>
      </c>
      <c r="F1316">
        <v>6.5</v>
      </c>
      <c r="G1316">
        <v>7.5</v>
      </c>
      <c r="H1316">
        <v>8</v>
      </c>
      <c r="I1316">
        <v>7.25</v>
      </c>
      <c r="J1316">
        <v>6.32</v>
      </c>
      <c r="K1316">
        <v>3.25</v>
      </c>
    </row>
    <row r="1317" spans="1:11" x14ac:dyDescent="0.35">
      <c r="A1317" s="111">
        <v>33590</v>
      </c>
      <c r="B1317">
        <v>8</v>
      </c>
      <c r="C1317">
        <v>8.5</v>
      </c>
      <c r="D1317">
        <v>9.5</v>
      </c>
      <c r="E1317">
        <v>9.9</v>
      </c>
      <c r="F1317">
        <v>6.5</v>
      </c>
      <c r="G1317">
        <v>7.5</v>
      </c>
      <c r="H1317">
        <v>8</v>
      </c>
      <c r="I1317">
        <v>7.25</v>
      </c>
      <c r="J1317">
        <v>6.3</v>
      </c>
      <c r="K1317">
        <v>3.25</v>
      </c>
    </row>
    <row r="1318" spans="1:11" x14ac:dyDescent="0.35">
      <c r="A1318" s="111">
        <v>33597</v>
      </c>
      <c r="B1318">
        <v>8</v>
      </c>
      <c r="C1318">
        <v>8.5</v>
      </c>
      <c r="D1318">
        <v>9.5</v>
      </c>
      <c r="E1318">
        <v>9.9</v>
      </c>
      <c r="F1318">
        <v>6.5</v>
      </c>
      <c r="G1318">
        <v>7.5</v>
      </c>
      <c r="H1318">
        <v>8</v>
      </c>
      <c r="I1318">
        <v>7.25</v>
      </c>
      <c r="J1318">
        <v>6.35</v>
      </c>
      <c r="K1318">
        <v>3</v>
      </c>
    </row>
    <row r="1319" spans="1:11" x14ac:dyDescent="0.35">
      <c r="A1319" s="111">
        <v>33604</v>
      </c>
      <c r="B1319">
        <v>8</v>
      </c>
      <c r="C1319">
        <v>8.5</v>
      </c>
      <c r="D1319">
        <v>9.5</v>
      </c>
      <c r="E1319">
        <v>9.9</v>
      </c>
      <c r="F1319">
        <v>6.5</v>
      </c>
      <c r="G1319">
        <v>7.5</v>
      </c>
      <c r="H1319">
        <v>8</v>
      </c>
      <c r="I1319">
        <v>7.25</v>
      </c>
      <c r="J1319">
        <v>6.45</v>
      </c>
      <c r="K1319">
        <v>3</v>
      </c>
    </row>
    <row r="1320" spans="1:11" x14ac:dyDescent="0.35">
      <c r="A1320" s="111">
        <v>33611</v>
      </c>
      <c r="B1320">
        <v>8</v>
      </c>
      <c r="C1320">
        <v>8.5</v>
      </c>
      <c r="D1320">
        <v>9.5</v>
      </c>
      <c r="E1320">
        <v>9.9</v>
      </c>
      <c r="F1320">
        <v>6.5</v>
      </c>
      <c r="G1320">
        <v>7.5</v>
      </c>
      <c r="H1320">
        <v>8</v>
      </c>
      <c r="I1320">
        <v>7.25</v>
      </c>
      <c r="J1320">
        <v>6.24</v>
      </c>
      <c r="K1320">
        <v>3</v>
      </c>
    </row>
    <row r="1321" spans="1:11" x14ac:dyDescent="0.35">
      <c r="A1321" s="111">
        <v>33618</v>
      </c>
      <c r="B1321">
        <v>8</v>
      </c>
      <c r="C1321">
        <v>8.25</v>
      </c>
      <c r="D1321">
        <v>9.25</v>
      </c>
      <c r="E1321">
        <v>9.75</v>
      </c>
      <c r="F1321">
        <v>6.25</v>
      </c>
      <c r="G1321">
        <v>7.25</v>
      </c>
      <c r="H1321">
        <v>7.75</v>
      </c>
      <c r="I1321">
        <v>7</v>
      </c>
      <c r="J1321">
        <v>6.11</v>
      </c>
      <c r="K1321">
        <v>3</v>
      </c>
    </row>
    <row r="1322" spans="1:11" x14ac:dyDescent="0.35">
      <c r="A1322" s="111">
        <v>33625</v>
      </c>
      <c r="B1322">
        <v>8</v>
      </c>
      <c r="C1322">
        <v>8.25</v>
      </c>
      <c r="D1322">
        <v>9.25</v>
      </c>
      <c r="E1322">
        <v>9.75</v>
      </c>
      <c r="F1322">
        <v>6.25</v>
      </c>
      <c r="G1322">
        <v>7.25</v>
      </c>
      <c r="H1322">
        <v>7.75</v>
      </c>
      <c r="I1322">
        <v>7</v>
      </c>
      <c r="J1322">
        <v>5.98</v>
      </c>
      <c r="K1322">
        <v>3</v>
      </c>
    </row>
    <row r="1323" spans="1:11" x14ac:dyDescent="0.35">
      <c r="A1323" s="111">
        <v>33632</v>
      </c>
      <c r="B1323">
        <v>7.5</v>
      </c>
      <c r="C1323">
        <v>8.25</v>
      </c>
      <c r="D1323">
        <v>9.25</v>
      </c>
      <c r="E1323">
        <v>9.75</v>
      </c>
      <c r="F1323">
        <v>6.25</v>
      </c>
      <c r="G1323">
        <v>7.25</v>
      </c>
      <c r="H1323">
        <v>7.75</v>
      </c>
      <c r="I1323">
        <v>7</v>
      </c>
      <c r="J1323">
        <v>5.86</v>
      </c>
      <c r="K1323">
        <v>2.5</v>
      </c>
    </row>
    <row r="1324" spans="1:11" x14ac:dyDescent="0.35">
      <c r="A1324" s="111">
        <v>33639</v>
      </c>
      <c r="B1324">
        <v>7.5</v>
      </c>
      <c r="C1324">
        <v>8.25</v>
      </c>
      <c r="D1324">
        <v>9.25</v>
      </c>
      <c r="E1324">
        <v>9.75</v>
      </c>
      <c r="F1324">
        <v>6.25</v>
      </c>
      <c r="G1324">
        <v>7.25</v>
      </c>
      <c r="H1324">
        <v>7.75</v>
      </c>
      <c r="I1324">
        <v>7</v>
      </c>
      <c r="J1324">
        <v>6.07</v>
      </c>
      <c r="K1324">
        <v>2.5</v>
      </c>
    </row>
    <row r="1325" spans="1:11" x14ac:dyDescent="0.35">
      <c r="A1325" s="111">
        <v>33646</v>
      </c>
      <c r="B1325">
        <v>7.5</v>
      </c>
      <c r="C1325">
        <v>8.25</v>
      </c>
      <c r="D1325">
        <v>9.25</v>
      </c>
      <c r="E1325">
        <v>9.75</v>
      </c>
      <c r="F1325">
        <v>6.25</v>
      </c>
      <c r="G1325">
        <v>7.25</v>
      </c>
      <c r="H1325">
        <v>7.75</v>
      </c>
      <c r="I1325">
        <v>7</v>
      </c>
      <c r="J1325">
        <v>6.11</v>
      </c>
      <c r="K1325">
        <v>2.5</v>
      </c>
    </row>
    <row r="1326" spans="1:11" x14ac:dyDescent="0.35">
      <c r="A1326" s="111">
        <v>33653</v>
      </c>
      <c r="B1326">
        <v>7.5</v>
      </c>
      <c r="C1326">
        <v>8.25</v>
      </c>
      <c r="D1326">
        <v>9.25</v>
      </c>
      <c r="E1326">
        <v>9.75</v>
      </c>
      <c r="F1326">
        <v>6.25</v>
      </c>
      <c r="G1326">
        <v>7.25</v>
      </c>
      <c r="H1326">
        <v>7.75</v>
      </c>
      <c r="I1326">
        <v>7</v>
      </c>
      <c r="J1326">
        <v>6.24</v>
      </c>
      <c r="K1326">
        <v>2.5</v>
      </c>
    </row>
    <row r="1327" spans="1:11" x14ac:dyDescent="0.35">
      <c r="A1327" s="111">
        <v>33660</v>
      </c>
      <c r="B1327">
        <v>7.5</v>
      </c>
      <c r="C1327">
        <v>8.25</v>
      </c>
      <c r="D1327">
        <v>9.25</v>
      </c>
      <c r="E1327">
        <v>9.75</v>
      </c>
      <c r="F1327">
        <v>6.25</v>
      </c>
      <c r="G1327">
        <v>7.25</v>
      </c>
      <c r="H1327">
        <v>7.75</v>
      </c>
      <c r="I1327">
        <v>7</v>
      </c>
      <c r="J1327">
        <v>6.34</v>
      </c>
      <c r="K1327">
        <v>2.5</v>
      </c>
    </row>
    <row r="1328" spans="1:11" x14ac:dyDescent="0.35">
      <c r="A1328" s="111">
        <v>33667</v>
      </c>
      <c r="B1328">
        <v>7.5</v>
      </c>
      <c r="C1328">
        <v>8.25</v>
      </c>
      <c r="D1328">
        <v>9.25</v>
      </c>
      <c r="E1328">
        <v>9.75</v>
      </c>
      <c r="F1328">
        <v>6.25</v>
      </c>
      <c r="G1328">
        <v>7.25</v>
      </c>
      <c r="H1328">
        <v>7.75</v>
      </c>
      <c r="I1328">
        <v>7</v>
      </c>
      <c r="J1328">
        <v>6.28</v>
      </c>
      <c r="K1328">
        <v>2.5</v>
      </c>
    </row>
    <row r="1329" spans="1:11" x14ac:dyDescent="0.35">
      <c r="A1329" s="111">
        <v>33674</v>
      </c>
      <c r="B1329">
        <v>8.25</v>
      </c>
      <c r="C1329">
        <v>8.9</v>
      </c>
      <c r="D1329">
        <v>9.75</v>
      </c>
      <c r="E1329">
        <v>9.9499999999999993</v>
      </c>
      <c r="F1329">
        <v>6.88</v>
      </c>
      <c r="G1329">
        <v>7.75</v>
      </c>
      <c r="H1329">
        <v>8</v>
      </c>
      <c r="I1329">
        <v>7.25</v>
      </c>
      <c r="J1329">
        <v>6.49</v>
      </c>
      <c r="K1329">
        <v>3.25</v>
      </c>
    </row>
    <row r="1330" spans="1:11" x14ac:dyDescent="0.35">
      <c r="A1330" s="111">
        <v>33681</v>
      </c>
      <c r="B1330">
        <v>8.25</v>
      </c>
      <c r="C1330">
        <v>9.5</v>
      </c>
      <c r="D1330">
        <v>10.25</v>
      </c>
      <c r="E1330">
        <v>10.5</v>
      </c>
      <c r="F1330">
        <v>7.25</v>
      </c>
      <c r="G1330">
        <v>8.25</v>
      </c>
      <c r="H1330">
        <v>8.5</v>
      </c>
      <c r="I1330">
        <v>7.75</v>
      </c>
      <c r="J1330">
        <v>6.6</v>
      </c>
      <c r="K1330">
        <v>3.25</v>
      </c>
    </row>
    <row r="1331" spans="1:11" x14ac:dyDescent="0.35">
      <c r="A1331" s="111">
        <v>33688</v>
      </c>
      <c r="B1331">
        <v>8.25</v>
      </c>
      <c r="C1331">
        <v>9.5</v>
      </c>
      <c r="D1331">
        <v>10.25</v>
      </c>
      <c r="E1331">
        <v>10.5</v>
      </c>
      <c r="F1331">
        <v>7.25</v>
      </c>
      <c r="G1331">
        <v>8.25</v>
      </c>
      <c r="H1331">
        <v>8.5</v>
      </c>
      <c r="I1331">
        <v>7.75</v>
      </c>
      <c r="J1331">
        <v>6.43</v>
      </c>
      <c r="K1331">
        <v>3.25</v>
      </c>
    </row>
    <row r="1332" spans="1:11" x14ac:dyDescent="0.35">
      <c r="A1332" s="111">
        <v>33695</v>
      </c>
      <c r="B1332">
        <v>8.25</v>
      </c>
      <c r="C1332">
        <v>9.25</v>
      </c>
      <c r="D1332">
        <v>10</v>
      </c>
      <c r="E1332">
        <v>10.5</v>
      </c>
      <c r="F1332">
        <v>7</v>
      </c>
      <c r="G1332">
        <v>8</v>
      </c>
      <c r="H1332">
        <v>8.5</v>
      </c>
      <c r="I1332">
        <v>7.75</v>
      </c>
      <c r="J1332">
        <v>6.27</v>
      </c>
      <c r="K1332">
        <v>3.25</v>
      </c>
    </row>
    <row r="1333" spans="1:11" x14ac:dyDescent="0.35">
      <c r="A1333" s="111">
        <v>33702</v>
      </c>
      <c r="B1333">
        <v>8.25</v>
      </c>
      <c r="C1333">
        <v>9.25</v>
      </c>
      <c r="D1333">
        <v>10</v>
      </c>
      <c r="E1333">
        <v>10.5</v>
      </c>
      <c r="F1333">
        <v>7</v>
      </c>
      <c r="G1333">
        <v>8</v>
      </c>
      <c r="H1333">
        <v>8.5</v>
      </c>
      <c r="I1333">
        <v>7.75</v>
      </c>
      <c r="J1333">
        <v>6.19</v>
      </c>
      <c r="K1333">
        <v>3.25</v>
      </c>
    </row>
    <row r="1334" spans="1:11" x14ac:dyDescent="0.35">
      <c r="A1334" s="111">
        <v>33709</v>
      </c>
      <c r="B1334">
        <v>7.75</v>
      </c>
      <c r="C1334">
        <v>9</v>
      </c>
      <c r="D1334">
        <v>10</v>
      </c>
      <c r="E1334">
        <v>10.5</v>
      </c>
      <c r="F1334">
        <v>6.75</v>
      </c>
      <c r="G1334">
        <v>8</v>
      </c>
      <c r="H1334">
        <v>8.5</v>
      </c>
      <c r="I1334">
        <v>7.75</v>
      </c>
      <c r="J1334">
        <v>6</v>
      </c>
      <c r="K1334">
        <v>3</v>
      </c>
    </row>
    <row r="1335" spans="1:11" x14ac:dyDescent="0.35">
      <c r="A1335" s="111">
        <v>33716</v>
      </c>
      <c r="B1335">
        <v>7.75</v>
      </c>
      <c r="C1335">
        <v>8.75</v>
      </c>
      <c r="D1335">
        <v>9.75</v>
      </c>
      <c r="E1335">
        <v>10.25</v>
      </c>
      <c r="F1335">
        <v>6.5</v>
      </c>
      <c r="G1335">
        <v>7.75</v>
      </c>
      <c r="H1335">
        <v>8.25</v>
      </c>
      <c r="I1335">
        <v>7.5</v>
      </c>
      <c r="J1335">
        <v>5.77</v>
      </c>
      <c r="K1335">
        <v>2.5</v>
      </c>
    </row>
    <row r="1336" spans="1:11" x14ac:dyDescent="0.35">
      <c r="A1336" s="111">
        <v>33723</v>
      </c>
      <c r="B1336">
        <v>7.75</v>
      </c>
      <c r="C1336">
        <v>8.75</v>
      </c>
      <c r="D1336">
        <v>9.75</v>
      </c>
      <c r="E1336">
        <v>10.25</v>
      </c>
      <c r="F1336">
        <v>6.5</v>
      </c>
      <c r="G1336">
        <v>7.75</v>
      </c>
      <c r="H1336">
        <v>8.25</v>
      </c>
      <c r="I1336">
        <v>7.5</v>
      </c>
      <c r="J1336">
        <v>5.63</v>
      </c>
      <c r="K1336">
        <v>2.5</v>
      </c>
    </row>
    <row r="1337" spans="1:11" x14ac:dyDescent="0.35">
      <c r="A1337" s="111">
        <v>33730</v>
      </c>
      <c r="B1337">
        <v>7.75</v>
      </c>
      <c r="C1337">
        <v>8.75</v>
      </c>
      <c r="D1337">
        <v>9.75</v>
      </c>
      <c r="E1337">
        <v>10.25</v>
      </c>
      <c r="F1337">
        <v>6.5</v>
      </c>
      <c r="G1337">
        <v>7.75</v>
      </c>
      <c r="H1337">
        <v>8.25</v>
      </c>
      <c r="I1337">
        <v>7.5</v>
      </c>
      <c r="J1337">
        <v>5.75</v>
      </c>
      <c r="K1337">
        <v>2.5</v>
      </c>
    </row>
    <row r="1338" spans="1:11" x14ac:dyDescent="0.35">
      <c r="A1338" s="111">
        <v>33737</v>
      </c>
      <c r="B1338">
        <v>7.75</v>
      </c>
      <c r="C1338">
        <v>8.5</v>
      </c>
      <c r="D1338">
        <v>9.75</v>
      </c>
      <c r="E1338">
        <v>10.25</v>
      </c>
      <c r="F1338">
        <v>6.5</v>
      </c>
      <c r="G1338">
        <v>7.75</v>
      </c>
      <c r="H1338">
        <v>8.25</v>
      </c>
      <c r="I1338">
        <v>7.5</v>
      </c>
      <c r="J1338">
        <v>5.56</v>
      </c>
      <c r="K1338">
        <v>2.5</v>
      </c>
    </row>
    <row r="1339" spans="1:11" x14ac:dyDescent="0.35">
      <c r="A1339" s="111">
        <v>33744</v>
      </c>
      <c r="B1339">
        <v>7.75</v>
      </c>
      <c r="C1339">
        <v>8.5</v>
      </c>
      <c r="D1339">
        <v>9.75</v>
      </c>
      <c r="E1339">
        <v>10.25</v>
      </c>
      <c r="F1339">
        <v>6.5</v>
      </c>
      <c r="G1339">
        <v>7.75</v>
      </c>
      <c r="H1339">
        <v>8.25</v>
      </c>
      <c r="I1339">
        <v>7.5</v>
      </c>
      <c r="J1339">
        <v>5.4</v>
      </c>
      <c r="K1339">
        <v>2.5</v>
      </c>
    </row>
    <row r="1340" spans="1:11" x14ac:dyDescent="0.35">
      <c r="A1340" s="111">
        <v>33751</v>
      </c>
      <c r="B1340">
        <v>7.5</v>
      </c>
      <c r="C1340">
        <v>8.25</v>
      </c>
      <c r="D1340">
        <v>9.5</v>
      </c>
      <c r="E1340">
        <v>9.9</v>
      </c>
      <c r="F1340">
        <v>6.25</v>
      </c>
      <c r="G1340">
        <v>7.5</v>
      </c>
      <c r="H1340">
        <v>8</v>
      </c>
      <c r="I1340">
        <v>7.25</v>
      </c>
      <c r="J1340">
        <v>5.28</v>
      </c>
      <c r="K1340">
        <v>2.5</v>
      </c>
    </row>
    <row r="1341" spans="1:11" x14ac:dyDescent="0.35">
      <c r="A1341" s="111">
        <v>33758</v>
      </c>
      <c r="B1341">
        <v>7.5</v>
      </c>
      <c r="C1341">
        <v>8.25</v>
      </c>
      <c r="D1341">
        <v>9.5</v>
      </c>
      <c r="E1341">
        <v>9.9</v>
      </c>
      <c r="F1341">
        <v>6.25</v>
      </c>
      <c r="G1341">
        <v>7.5</v>
      </c>
      <c r="H1341">
        <v>8</v>
      </c>
      <c r="I1341">
        <v>7.25</v>
      </c>
      <c r="J1341">
        <v>5.1100000000000003</v>
      </c>
      <c r="K1341">
        <v>2.5</v>
      </c>
    </row>
    <row r="1342" spans="1:11" x14ac:dyDescent="0.35">
      <c r="A1342" s="111">
        <v>33765</v>
      </c>
      <c r="B1342">
        <v>7.25</v>
      </c>
      <c r="C1342">
        <v>7.75</v>
      </c>
      <c r="D1342">
        <v>9.25</v>
      </c>
      <c r="E1342">
        <v>9.75</v>
      </c>
      <c r="F1342">
        <v>5.75</v>
      </c>
      <c r="G1342">
        <v>7.25</v>
      </c>
      <c r="H1342">
        <v>7.75</v>
      </c>
      <c r="I1342">
        <v>7</v>
      </c>
      <c r="J1342">
        <v>5.01</v>
      </c>
      <c r="K1342">
        <v>2.25</v>
      </c>
    </row>
    <row r="1343" spans="1:11" x14ac:dyDescent="0.35">
      <c r="A1343" s="111">
        <v>33772</v>
      </c>
      <c r="B1343">
        <v>7.25</v>
      </c>
      <c r="C1343">
        <v>7.5</v>
      </c>
      <c r="D1343">
        <v>9</v>
      </c>
      <c r="E1343">
        <v>9.6300000000000008</v>
      </c>
      <c r="F1343">
        <v>5.5</v>
      </c>
      <c r="G1343">
        <v>7</v>
      </c>
      <c r="H1343">
        <v>7.63</v>
      </c>
      <c r="I1343">
        <v>6.88</v>
      </c>
      <c r="J1343">
        <v>4.8600000000000003</v>
      </c>
      <c r="K1343">
        <v>2.25</v>
      </c>
    </row>
    <row r="1344" spans="1:11" x14ac:dyDescent="0.35">
      <c r="A1344" s="111">
        <v>33779</v>
      </c>
      <c r="B1344">
        <v>7</v>
      </c>
      <c r="C1344">
        <v>7.5</v>
      </c>
      <c r="D1344">
        <v>9</v>
      </c>
      <c r="E1344">
        <v>9.6300000000000008</v>
      </c>
      <c r="F1344">
        <v>5.5</v>
      </c>
      <c r="G1344">
        <v>7</v>
      </c>
      <c r="H1344">
        <v>7.63</v>
      </c>
      <c r="I1344">
        <v>6.88</v>
      </c>
      <c r="J1344">
        <v>4.6900000000000004</v>
      </c>
      <c r="K1344">
        <v>2</v>
      </c>
    </row>
    <row r="1345" spans="1:11" x14ac:dyDescent="0.35">
      <c r="A1345" s="111">
        <v>33786</v>
      </c>
      <c r="B1345">
        <v>7</v>
      </c>
      <c r="C1345">
        <v>7.5</v>
      </c>
      <c r="D1345">
        <v>9</v>
      </c>
      <c r="E1345">
        <v>9.6300000000000008</v>
      </c>
      <c r="F1345">
        <v>5.5</v>
      </c>
      <c r="G1345">
        <v>7</v>
      </c>
      <c r="H1345">
        <v>7.63</v>
      </c>
      <c r="I1345">
        <v>6.88</v>
      </c>
      <c r="J1345">
        <v>4.63</v>
      </c>
      <c r="K1345">
        <v>2</v>
      </c>
    </row>
    <row r="1346" spans="1:11" x14ac:dyDescent="0.35">
      <c r="A1346" s="111">
        <v>33793</v>
      </c>
      <c r="B1346">
        <v>7</v>
      </c>
      <c r="C1346">
        <v>6.95</v>
      </c>
      <c r="D1346">
        <v>8.75</v>
      </c>
      <c r="E1346">
        <v>9.25</v>
      </c>
      <c r="F1346">
        <v>5</v>
      </c>
      <c r="G1346">
        <v>6.5</v>
      </c>
      <c r="H1346">
        <v>7.5</v>
      </c>
      <c r="I1346">
        <v>6.75</v>
      </c>
      <c r="J1346">
        <v>4.51</v>
      </c>
      <c r="K1346">
        <v>2</v>
      </c>
    </row>
    <row r="1347" spans="1:11" x14ac:dyDescent="0.35">
      <c r="A1347" s="111">
        <v>33800</v>
      </c>
      <c r="B1347">
        <v>7</v>
      </c>
      <c r="C1347">
        <v>6.95</v>
      </c>
      <c r="D1347">
        <v>8.75</v>
      </c>
      <c r="E1347">
        <v>9.25</v>
      </c>
      <c r="F1347">
        <v>4.75</v>
      </c>
      <c r="G1347">
        <v>6</v>
      </c>
      <c r="H1347">
        <v>6.88</v>
      </c>
      <c r="I1347">
        <v>6.13</v>
      </c>
      <c r="J1347">
        <v>4.4400000000000004</v>
      </c>
      <c r="K1347">
        <v>2</v>
      </c>
    </row>
    <row r="1348" spans="1:11" x14ac:dyDescent="0.35">
      <c r="A1348" s="111">
        <v>33807</v>
      </c>
      <c r="B1348">
        <v>7</v>
      </c>
      <c r="C1348">
        <v>6.95</v>
      </c>
      <c r="D1348">
        <v>8.75</v>
      </c>
      <c r="E1348">
        <v>9.25</v>
      </c>
      <c r="F1348">
        <v>4.75</v>
      </c>
      <c r="G1348">
        <v>6</v>
      </c>
      <c r="H1348">
        <v>6.88</v>
      </c>
      <c r="I1348">
        <v>6.13</v>
      </c>
      <c r="J1348">
        <v>4.3899999999999997</v>
      </c>
      <c r="K1348">
        <v>2</v>
      </c>
    </row>
    <row r="1349" spans="1:11" x14ac:dyDescent="0.35">
      <c r="A1349" s="111">
        <v>33814</v>
      </c>
      <c r="B1349">
        <v>6.75</v>
      </c>
      <c r="C1349">
        <v>6.75</v>
      </c>
      <c r="D1349">
        <v>8.25</v>
      </c>
      <c r="E1349">
        <v>8.8800000000000008</v>
      </c>
      <c r="F1349">
        <v>4.5</v>
      </c>
      <c r="G1349">
        <v>5.75</v>
      </c>
      <c r="H1349">
        <v>6.63</v>
      </c>
      <c r="I1349">
        <v>5.88</v>
      </c>
      <c r="J1349">
        <v>4.28</v>
      </c>
      <c r="K1349">
        <v>1.75</v>
      </c>
    </row>
    <row r="1350" spans="1:11" x14ac:dyDescent="0.35">
      <c r="A1350" s="111">
        <v>33821</v>
      </c>
      <c r="B1350">
        <v>6.75</v>
      </c>
      <c r="C1350">
        <v>6.75</v>
      </c>
      <c r="D1350">
        <v>8.25</v>
      </c>
      <c r="E1350">
        <v>8.8800000000000008</v>
      </c>
      <c r="F1350">
        <v>4.5</v>
      </c>
      <c r="G1350">
        <v>5.75</v>
      </c>
      <c r="H1350">
        <v>6.63</v>
      </c>
      <c r="I1350">
        <v>5.88</v>
      </c>
      <c r="J1350">
        <v>4.2</v>
      </c>
      <c r="K1350">
        <v>1.75</v>
      </c>
    </row>
    <row r="1351" spans="1:11" x14ac:dyDescent="0.35">
      <c r="A1351" s="111">
        <v>33828</v>
      </c>
      <c r="B1351">
        <v>6.5</v>
      </c>
      <c r="C1351">
        <v>6.5</v>
      </c>
      <c r="D1351">
        <v>8</v>
      </c>
      <c r="E1351">
        <v>8.75</v>
      </c>
      <c r="F1351">
        <v>4.25</v>
      </c>
      <c r="G1351">
        <v>5.5</v>
      </c>
      <c r="H1351">
        <v>6.5</v>
      </c>
      <c r="I1351">
        <v>5.75</v>
      </c>
      <c r="J1351">
        <v>4.0999999999999996</v>
      </c>
      <c r="K1351">
        <v>1.5</v>
      </c>
    </row>
    <row r="1352" spans="1:11" x14ac:dyDescent="0.35">
      <c r="A1352" s="111">
        <v>33835</v>
      </c>
      <c r="B1352">
        <v>6.5</v>
      </c>
      <c r="C1352">
        <v>6.5</v>
      </c>
      <c r="D1352">
        <v>8</v>
      </c>
      <c r="E1352">
        <v>8.75</v>
      </c>
      <c r="F1352">
        <v>4.25</v>
      </c>
      <c r="G1352">
        <v>5.5</v>
      </c>
      <c r="H1352">
        <v>6.5</v>
      </c>
      <c r="I1352">
        <v>5.75</v>
      </c>
      <c r="J1352">
        <v>3.97</v>
      </c>
      <c r="K1352">
        <v>1.5</v>
      </c>
    </row>
    <row r="1353" spans="1:11" x14ac:dyDescent="0.35">
      <c r="A1353" s="111">
        <v>33842</v>
      </c>
      <c r="B1353">
        <v>6.5</v>
      </c>
      <c r="C1353">
        <v>6.5</v>
      </c>
      <c r="D1353">
        <v>8</v>
      </c>
      <c r="E1353">
        <v>8.75</v>
      </c>
      <c r="F1353">
        <v>4.25</v>
      </c>
      <c r="G1353">
        <v>5.5</v>
      </c>
      <c r="H1353">
        <v>6.5</v>
      </c>
      <c r="I1353">
        <v>5.75</v>
      </c>
      <c r="J1353">
        <v>3.89</v>
      </c>
      <c r="K1353">
        <v>1.5</v>
      </c>
    </row>
    <row r="1354" spans="1:11" x14ac:dyDescent="0.35">
      <c r="A1354" s="111">
        <v>33849</v>
      </c>
      <c r="B1354">
        <v>6.5</v>
      </c>
      <c r="C1354">
        <v>6.5</v>
      </c>
      <c r="D1354">
        <v>8</v>
      </c>
      <c r="E1354">
        <v>8.75</v>
      </c>
      <c r="F1354">
        <v>4.25</v>
      </c>
      <c r="G1354">
        <v>5.5</v>
      </c>
      <c r="H1354">
        <v>6.5</v>
      </c>
      <c r="I1354">
        <v>5.75</v>
      </c>
      <c r="J1354">
        <v>3.85</v>
      </c>
      <c r="K1354">
        <v>1.5</v>
      </c>
    </row>
    <row r="1355" spans="1:11" x14ac:dyDescent="0.35">
      <c r="A1355" s="111">
        <v>33856</v>
      </c>
      <c r="B1355">
        <v>6.25</v>
      </c>
      <c r="C1355">
        <v>6.25</v>
      </c>
      <c r="D1355">
        <v>7.75</v>
      </c>
      <c r="E1355">
        <v>8.5</v>
      </c>
      <c r="F1355">
        <v>4</v>
      </c>
      <c r="G1355">
        <v>5.25</v>
      </c>
      <c r="H1355">
        <v>6.25</v>
      </c>
      <c r="I1355">
        <v>5.5</v>
      </c>
      <c r="J1355">
        <v>3.71</v>
      </c>
      <c r="K1355">
        <v>1.25</v>
      </c>
    </row>
    <row r="1356" spans="1:11" x14ac:dyDescent="0.35">
      <c r="A1356" s="111">
        <v>33863</v>
      </c>
      <c r="B1356">
        <v>6.25</v>
      </c>
      <c r="C1356">
        <v>6.25</v>
      </c>
      <c r="D1356">
        <v>7.75</v>
      </c>
      <c r="E1356">
        <v>8.5</v>
      </c>
      <c r="F1356">
        <v>4</v>
      </c>
      <c r="G1356">
        <v>5.25</v>
      </c>
      <c r="H1356">
        <v>6.25</v>
      </c>
      <c r="I1356">
        <v>5.5</v>
      </c>
      <c r="J1356">
        <v>3.92</v>
      </c>
      <c r="K1356">
        <v>1.25</v>
      </c>
    </row>
    <row r="1357" spans="1:11" x14ac:dyDescent="0.35">
      <c r="A1357" s="111">
        <v>33870</v>
      </c>
      <c r="B1357">
        <v>6.25</v>
      </c>
      <c r="C1357">
        <v>6.25</v>
      </c>
      <c r="D1357">
        <v>7.75</v>
      </c>
      <c r="E1357">
        <v>8.5</v>
      </c>
      <c r="F1357">
        <v>4</v>
      </c>
      <c r="G1357">
        <v>5.25</v>
      </c>
      <c r="H1357">
        <v>6.25</v>
      </c>
      <c r="I1357">
        <v>5.5</v>
      </c>
      <c r="J1357">
        <v>4.12</v>
      </c>
      <c r="K1357">
        <v>1.25</v>
      </c>
    </row>
    <row r="1358" spans="1:11" x14ac:dyDescent="0.35">
      <c r="A1358" s="111">
        <v>33877</v>
      </c>
      <c r="B1358">
        <v>6.25</v>
      </c>
      <c r="C1358">
        <v>6.25</v>
      </c>
      <c r="D1358">
        <v>7.75</v>
      </c>
      <c r="E1358">
        <v>8.5</v>
      </c>
      <c r="F1358">
        <v>4</v>
      </c>
      <c r="G1358">
        <v>5.25</v>
      </c>
      <c r="H1358">
        <v>6.25</v>
      </c>
      <c r="I1358">
        <v>5.5</v>
      </c>
      <c r="J1358">
        <v>4.47</v>
      </c>
      <c r="K1358">
        <v>1.25</v>
      </c>
    </row>
    <row r="1359" spans="1:11" x14ac:dyDescent="0.35">
      <c r="A1359" s="111">
        <v>33884</v>
      </c>
      <c r="B1359">
        <v>8.25</v>
      </c>
      <c r="C1359">
        <v>7.75</v>
      </c>
      <c r="D1359">
        <v>8.75</v>
      </c>
      <c r="E1359">
        <v>9.25</v>
      </c>
      <c r="F1359">
        <v>5.25</v>
      </c>
      <c r="G1359">
        <v>6.25</v>
      </c>
      <c r="H1359">
        <v>7</v>
      </c>
      <c r="I1359">
        <v>6.25</v>
      </c>
      <c r="J1359">
        <v>6.4</v>
      </c>
      <c r="K1359">
        <v>2.75</v>
      </c>
    </row>
    <row r="1360" spans="1:11" x14ac:dyDescent="0.35">
      <c r="A1360" s="111">
        <v>33891</v>
      </c>
      <c r="B1360">
        <v>8.25</v>
      </c>
      <c r="C1360">
        <v>7.75</v>
      </c>
      <c r="D1360">
        <v>8.75</v>
      </c>
      <c r="E1360">
        <v>9.25</v>
      </c>
      <c r="F1360">
        <v>5.5</v>
      </c>
      <c r="G1360">
        <v>6.25</v>
      </c>
      <c r="H1360">
        <v>7</v>
      </c>
      <c r="I1360">
        <v>6.25</v>
      </c>
      <c r="J1360">
        <v>6.7</v>
      </c>
      <c r="K1360">
        <v>2.75</v>
      </c>
    </row>
    <row r="1361" spans="1:11" x14ac:dyDescent="0.35">
      <c r="A1361" s="111">
        <v>33898</v>
      </c>
      <c r="B1361">
        <v>8.25</v>
      </c>
      <c r="C1361">
        <v>7.75</v>
      </c>
      <c r="D1361">
        <v>8.75</v>
      </c>
      <c r="E1361">
        <v>9.25</v>
      </c>
      <c r="F1361">
        <v>6</v>
      </c>
      <c r="G1361">
        <v>6.25</v>
      </c>
      <c r="H1361">
        <v>7</v>
      </c>
      <c r="I1361">
        <v>6.25</v>
      </c>
      <c r="J1361">
        <v>6.58</v>
      </c>
      <c r="K1361">
        <v>2.75</v>
      </c>
    </row>
    <row r="1362" spans="1:11" x14ac:dyDescent="0.35">
      <c r="A1362" s="111">
        <v>33905</v>
      </c>
      <c r="B1362">
        <v>7.75</v>
      </c>
      <c r="C1362">
        <v>8</v>
      </c>
      <c r="D1362">
        <v>8.75</v>
      </c>
      <c r="E1362">
        <v>9.25</v>
      </c>
      <c r="F1362">
        <v>6</v>
      </c>
      <c r="G1362">
        <v>6.25</v>
      </c>
      <c r="H1362">
        <v>7</v>
      </c>
      <c r="I1362">
        <v>6.25</v>
      </c>
      <c r="J1362">
        <v>6.14</v>
      </c>
      <c r="K1362">
        <v>2.75</v>
      </c>
    </row>
    <row r="1363" spans="1:11" x14ac:dyDescent="0.35">
      <c r="A1363" s="111">
        <v>33912</v>
      </c>
      <c r="B1363">
        <v>7.5</v>
      </c>
      <c r="C1363">
        <v>8</v>
      </c>
      <c r="D1363">
        <v>8.75</v>
      </c>
      <c r="E1363">
        <v>9.25</v>
      </c>
      <c r="F1363">
        <v>5.5</v>
      </c>
      <c r="G1363">
        <v>6.25</v>
      </c>
      <c r="H1363">
        <v>7</v>
      </c>
      <c r="I1363">
        <v>6.25</v>
      </c>
      <c r="J1363">
        <v>5.07</v>
      </c>
      <c r="K1363">
        <v>2.25</v>
      </c>
    </row>
    <row r="1364" spans="1:11" x14ac:dyDescent="0.35">
      <c r="A1364" s="111">
        <v>33919</v>
      </c>
      <c r="B1364">
        <v>7.5</v>
      </c>
      <c r="C1364">
        <v>7.5</v>
      </c>
      <c r="D1364">
        <v>8.5</v>
      </c>
      <c r="E1364">
        <v>9</v>
      </c>
      <c r="F1364">
        <v>5</v>
      </c>
      <c r="G1364">
        <v>6</v>
      </c>
      <c r="H1364">
        <v>6.75</v>
      </c>
      <c r="I1364">
        <v>6</v>
      </c>
      <c r="J1364">
        <v>4.95</v>
      </c>
      <c r="K1364">
        <v>2</v>
      </c>
    </row>
    <row r="1365" spans="1:11" x14ac:dyDescent="0.35">
      <c r="A1365" s="111">
        <v>33926</v>
      </c>
      <c r="B1365">
        <v>8.25</v>
      </c>
      <c r="C1365">
        <v>7.5</v>
      </c>
      <c r="D1365">
        <v>8.5</v>
      </c>
      <c r="E1365">
        <v>9</v>
      </c>
      <c r="F1365">
        <v>5.75</v>
      </c>
      <c r="G1365">
        <v>6.5</v>
      </c>
      <c r="H1365">
        <v>7</v>
      </c>
      <c r="I1365">
        <v>6.25</v>
      </c>
      <c r="J1365">
        <v>5.74</v>
      </c>
      <c r="K1365">
        <v>2.75</v>
      </c>
    </row>
    <row r="1366" spans="1:11" x14ac:dyDescent="0.35">
      <c r="A1366" s="111">
        <v>33933</v>
      </c>
      <c r="B1366">
        <v>9.75</v>
      </c>
      <c r="C1366">
        <v>8.75</v>
      </c>
      <c r="D1366">
        <v>9</v>
      </c>
      <c r="E1366">
        <v>9.5</v>
      </c>
      <c r="F1366">
        <v>6</v>
      </c>
      <c r="G1366">
        <v>6.5</v>
      </c>
      <c r="H1366">
        <v>7</v>
      </c>
      <c r="I1366">
        <v>6.25</v>
      </c>
      <c r="J1366">
        <v>7.59</v>
      </c>
      <c r="K1366">
        <v>3.25</v>
      </c>
    </row>
    <row r="1367" spans="1:11" x14ac:dyDescent="0.35">
      <c r="A1367" s="111">
        <v>33940</v>
      </c>
      <c r="B1367">
        <v>9</v>
      </c>
      <c r="C1367">
        <v>8.75</v>
      </c>
      <c r="D1367">
        <v>9</v>
      </c>
      <c r="E1367">
        <v>9.5</v>
      </c>
      <c r="F1367">
        <v>6</v>
      </c>
      <c r="G1367">
        <v>6.5</v>
      </c>
      <c r="H1367">
        <v>7</v>
      </c>
      <c r="I1367">
        <v>6.25</v>
      </c>
      <c r="J1367">
        <v>7.04</v>
      </c>
      <c r="K1367">
        <v>3.25</v>
      </c>
    </row>
    <row r="1368" spans="1:11" x14ac:dyDescent="0.35">
      <c r="A1368" s="111">
        <v>33947</v>
      </c>
      <c r="B1368">
        <v>8.75</v>
      </c>
      <c r="C1368">
        <v>8.75</v>
      </c>
      <c r="D1368">
        <v>9</v>
      </c>
      <c r="E1368">
        <v>9.5</v>
      </c>
      <c r="F1368">
        <v>6</v>
      </c>
      <c r="G1368">
        <v>6.5</v>
      </c>
      <c r="H1368">
        <v>7</v>
      </c>
      <c r="I1368">
        <v>6.25</v>
      </c>
      <c r="J1368">
        <v>6.53</v>
      </c>
      <c r="K1368">
        <v>3</v>
      </c>
    </row>
    <row r="1369" spans="1:11" x14ac:dyDescent="0.35">
      <c r="A1369" s="111">
        <v>33954</v>
      </c>
      <c r="B1369">
        <v>8.5</v>
      </c>
      <c r="C1369">
        <v>8.25</v>
      </c>
      <c r="D1369">
        <v>9</v>
      </c>
      <c r="E1369">
        <v>9.5</v>
      </c>
      <c r="F1369">
        <v>6</v>
      </c>
      <c r="G1369">
        <v>6.5</v>
      </c>
      <c r="H1369">
        <v>7</v>
      </c>
      <c r="I1369">
        <v>6.25</v>
      </c>
      <c r="J1369">
        <v>6.47</v>
      </c>
      <c r="K1369">
        <v>2.75</v>
      </c>
    </row>
    <row r="1370" spans="1:11" x14ac:dyDescent="0.35">
      <c r="A1370" s="111">
        <v>33961</v>
      </c>
      <c r="B1370">
        <v>7.25</v>
      </c>
      <c r="C1370">
        <v>7.75</v>
      </c>
      <c r="D1370">
        <v>8.75</v>
      </c>
      <c r="E1370">
        <v>9.5</v>
      </c>
      <c r="F1370">
        <v>5.5</v>
      </c>
      <c r="G1370">
        <v>6.25</v>
      </c>
      <c r="H1370">
        <v>6.75</v>
      </c>
      <c r="I1370">
        <v>6</v>
      </c>
      <c r="J1370">
        <v>6.2</v>
      </c>
      <c r="K1370">
        <v>1.5</v>
      </c>
    </row>
    <row r="1371" spans="1:11" x14ac:dyDescent="0.35">
      <c r="A1371" s="111">
        <v>33968</v>
      </c>
      <c r="B1371">
        <v>7.25</v>
      </c>
      <c r="C1371">
        <v>7.7</v>
      </c>
      <c r="D1371">
        <v>8.6999999999999993</v>
      </c>
      <c r="E1371">
        <v>9.5</v>
      </c>
      <c r="F1371">
        <v>5.5</v>
      </c>
      <c r="G1371">
        <v>6</v>
      </c>
      <c r="H1371">
        <v>6.75</v>
      </c>
      <c r="I1371">
        <v>6</v>
      </c>
      <c r="J1371">
        <v>6.2</v>
      </c>
      <c r="K1371">
        <v>1.5</v>
      </c>
    </row>
    <row r="1372" spans="1:11" x14ac:dyDescent="0.35">
      <c r="A1372" s="111">
        <v>33975</v>
      </c>
      <c r="B1372">
        <v>7.25</v>
      </c>
      <c r="C1372">
        <v>7.7</v>
      </c>
      <c r="D1372">
        <v>8.6999999999999993</v>
      </c>
      <c r="E1372">
        <v>9.5</v>
      </c>
      <c r="F1372">
        <v>5.5</v>
      </c>
      <c r="G1372">
        <v>6</v>
      </c>
      <c r="H1372">
        <v>6.75</v>
      </c>
      <c r="I1372">
        <v>6</v>
      </c>
      <c r="J1372">
        <v>6.04</v>
      </c>
      <c r="K1372">
        <v>1.5</v>
      </c>
    </row>
    <row r="1373" spans="1:11" x14ac:dyDescent="0.35">
      <c r="A1373" s="111">
        <v>33982</v>
      </c>
      <c r="B1373">
        <v>7</v>
      </c>
      <c r="C1373">
        <v>7.7</v>
      </c>
      <c r="D1373">
        <v>8.6999999999999993</v>
      </c>
      <c r="E1373">
        <v>9.5</v>
      </c>
      <c r="F1373">
        <v>5.5</v>
      </c>
      <c r="G1373">
        <v>6</v>
      </c>
      <c r="H1373">
        <v>6.75</v>
      </c>
      <c r="I1373">
        <v>6</v>
      </c>
      <c r="J1373">
        <v>5.76</v>
      </c>
      <c r="K1373">
        <v>1.25</v>
      </c>
    </row>
    <row r="1374" spans="1:11" x14ac:dyDescent="0.35">
      <c r="A1374" s="111">
        <v>33989</v>
      </c>
      <c r="B1374">
        <v>6.75</v>
      </c>
      <c r="C1374">
        <v>7.7</v>
      </c>
      <c r="D1374">
        <v>8.6999999999999993</v>
      </c>
      <c r="E1374">
        <v>9.5</v>
      </c>
      <c r="F1374">
        <v>5.5</v>
      </c>
      <c r="G1374">
        <v>6</v>
      </c>
      <c r="H1374">
        <v>6.75</v>
      </c>
      <c r="I1374">
        <v>6</v>
      </c>
      <c r="J1374">
        <v>5.53</v>
      </c>
      <c r="K1374">
        <v>1.25</v>
      </c>
    </row>
    <row r="1375" spans="1:11" x14ac:dyDescent="0.35">
      <c r="A1375" s="111">
        <v>33996</v>
      </c>
      <c r="B1375">
        <v>6.75</v>
      </c>
      <c r="C1375">
        <v>7.7</v>
      </c>
      <c r="D1375">
        <v>8.6999999999999993</v>
      </c>
      <c r="E1375">
        <v>9.5</v>
      </c>
      <c r="F1375">
        <v>5.5</v>
      </c>
      <c r="G1375">
        <v>6</v>
      </c>
      <c r="H1375">
        <v>6.75</v>
      </c>
      <c r="I1375">
        <v>6</v>
      </c>
      <c r="J1375">
        <v>5.53</v>
      </c>
      <c r="K1375">
        <v>1.25</v>
      </c>
    </row>
    <row r="1376" spans="1:11" x14ac:dyDescent="0.35">
      <c r="A1376" s="111">
        <v>34003</v>
      </c>
      <c r="B1376">
        <v>6.75</v>
      </c>
      <c r="C1376">
        <v>7.7</v>
      </c>
      <c r="D1376">
        <v>8.6999999999999993</v>
      </c>
      <c r="E1376">
        <v>9.5</v>
      </c>
      <c r="F1376">
        <v>5.5</v>
      </c>
      <c r="G1376">
        <v>6</v>
      </c>
      <c r="H1376">
        <v>6.75</v>
      </c>
      <c r="I1376">
        <v>6</v>
      </c>
      <c r="J1376">
        <v>5.4</v>
      </c>
      <c r="K1376">
        <v>1</v>
      </c>
    </row>
    <row r="1377" spans="1:11" x14ac:dyDescent="0.35">
      <c r="A1377" s="111">
        <v>34010</v>
      </c>
      <c r="B1377">
        <v>6.75</v>
      </c>
      <c r="C1377">
        <v>7.7</v>
      </c>
      <c r="D1377">
        <v>8.6999999999999993</v>
      </c>
      <c r="E1377">
        <v>9.5</v>
      </c>
      <c r="F1377">
        <v>5.5</v>
      </c>
      <c r="G1377">
        <v>6</v>
      </c>
      <c r="H1377">
        <v>6.75</v>
      </c>
      <c r="I1377">
        <v>6</v>
      </c>
      <c r="J1377">
        <v>5.17</v>
      </c>
      <c r="K1377">
        <v>1</v>
      </c>
    </row>
    <row r="1378" spans="1:11" x14ac:dyDescent="0.35">
      <c r="A1378" s="111">
        <v>34017</v>
      </c>
      <c r="B1378">
        <v>6.75</v>
      </c>
      <c r="C1378">
        <v>7.7</v>
      </c>
      <c r="D1378">
        <v>8.6999999999999993</v>
      </c>
      <c r="E1378">
        <v>9.5</v>
      </c>
      <c r="F1378">
        <v>5.5</v>
      </c>
      <c r="G1378">
        <v>6</v>
      </c>
      <c r="H1378">
        <v>6.75</v>
      </c>
      <c r="I1378">
        <v>6</v>
      </c>
      <c r="J1378">
        <v>5.07</v>
      </c>
      <c r="K1378">
        <v>1</v>
      </c>
    </row>
    <row r="1379" spans="1:11" x14ac:dyDescent="0.35">
      <c r="A1379" s="111">
        <v>34024</v>
      </c>
      <c r="B1379">
        <v>6.5</v>
      </c>
      <c r="C1379">
        <v>7.7</v>
      </c>
      <c r="D1379">
        <v>8.6999999999999993</v>
      </c>
      <c r="E1379">
        <v>9.5</v>
      </c>
      <c r="F1379">
        <v>5.5</v>
      </c>
      <c r="G1379">
        <v>6</v>
      </c>
      <c r="H1379">
        <v>6.75</v>
      </c>
      <c r="I1379">
        <v>6</v>
      </c>
      <c r="J1379">
        <v>4.8600000000000003</v>
      </c>
      <c r="K1379">
        <v>1</v>
      </c>
    </row>
    <row r="1380" spans="1:11" x14ac:dyDescent="0.35">
      <c r="A1380" s="111">
        <v>34031</v>
      </c>
      <c r="B1380">
        <v>6.5</v>
      </c>
      <c r="C1380">
        <v>7.7</v>
      </c>
      <c r="D1380">
        <v>8.6999999999999993</v>
      </c>
      <c r="E1380">
        <v>8.9499999999999993</v>
      </c>
      <c r="F1380">
        <v>5.5</v>
      </c>
      <c r="G1380">
        <v>6</v>
      </c>
      <c r="H1380">
        <v>6.75</v>
      </c>
      <c r="I1380">
        <v>6</v>
      </c>
      <c r="J1380">
        <v>4.66</v>
      </c>
      <c r="K1380">
        <v>1</v>
      </c>
    </row>
    <row r="1381" spans="1:11" x14ac:dyDescent="0.35">
      <c r="A1381" s="111">
        <v>34038</v>
      </c>
      <c r="B1381">
        <v>6.25</v>
      </c>
      <c r="C1381">
        <v>7.25</v>
      </c>
      <c r="D1381">
        <v>8.25</v>
      </c>
      <c r="E1381">
        <v>8.9499999999999993</v>
      </c>
      <c r="F1381">
        <v>5.25</v>
      </c>
      <c r="G1381">
        <v>5.75</v>
      </c>
      <c r="H1381">
        <v>6.5</v>
      </c>
      <c r="I1381">
        <v>5.75</v>
      </c>
      <c r="J1381">
        <v>4.43</v>
      </c>
      <c r="K1381">
        <v>1</v>
      </c>
    </row>
    <row r="1382" spans="1:11" x14ac:dyDescent="0.35">
      <c r="A1382" s="111">
        <v>34045</v>
      </c>
      <c r="B1382">
        <v>6.25</v>
      </c>
      <c r="C1382">
        <v>7.25</v>
      </c>
      <c r="D1382">
        <v>8.25</v>
      </c>
      <c r="E1382">
        <v>8.9499999999999993</v>
      </c>
      <c r="F1382">
        <v>5.25</v>
      </c>
      <c r="G1382">
        <v>5.75</v>
      </c>
      <c r="H1382">
        <v>6.5</v>
      </c>
      <c r="I1382">
        <v>5.75</v>
      </c>
      <c r="J1382">
        <v>4.33</v>
      </c>
      <c r="K1382">
        <v>1</v>
      </c>
    </row>
    <row r="1383" spans="1:11" x14ac:dyDescent="0.35">
      <c r="A1383" s="111">
        <v>34052</v>
      </c>
      <c r="B1383">
        <v>6</v>
      </c>
      <c r="C1383">
        <v>7.25</v>
      </c>
      <c r="D1383">
        <v>8.25</v>
      </c>
      <c r="E1383">
        <v>8.9499999999999993</v>
      </c>
      <c r="F1383">
        <v>5.25</v>
      </c>
      <c r="G1383">
        <v>5.75</v>
      </c>
      <c r="H1383">
        <v>6.5</v>
      </c>
      <c r="I1383">
        <v>5.75</v>
      </c>
      <c r="J1383">
        <v>4.2300000000000004</v>
      </c>
      <c r="K1383">
        <v>1</v>
      </c>
    </row>
    <row r="1384" spans="1:11" x14ac:dyDescent="0.35">
      <c r="A1384" s="111">
        <v>34059</v>
      </c>
      <c r="B1384">
        <v>6</v>
      </c>
      <c r="C1384">
        <v>7.25</v>
      </c>
      <c r="D1384">
        <v>8.25</v>
      </c>
      <c r="E1384">
        <v>8.9499999999999993</v>
      </c>
      <c r="F1384">
        <v>5</v>
      </c>
      <c r="G1384">
        <v>5.75</v>
      </c>
      <c r="H1384">
        <v>6.75</v>
      </c>
      <c r="I1384">
        <v>5.75</v>
      </c>
      <c r="J1384">
        <v>4.13</v>
      </c>
      <c r="K1384">
        <v>1</v>
      </c>
    </row>
    <row r="1385" spans="1:11" x14ac:dyDescent="0.35">
      <c r="A1385" s="111">
        <v>34066</v>
      </c>
      <c r="B1385">
        <v>6</v>
      </c>
      <c r="C1385">
        <v>7.25</v>
      </c>
      <c r="D1385">
        <v>8.25</v>
      </c>
      <c r="E1385">
        <v>8.9499999999999993</v>
      </c>
      <c r="F1385">
        <v>5</v>
      </c>
      <c r="G1385">
        <v>5.75</v>
      </c>
      <c r="H1385">
        <v>6.75</v>
      </c>
      <c r="I1385">
        <v>5.75</v>
      </c>
      <c r="J1385">
        <v>4.3099999999999996</v>
      </c>
      <c r="K1385">
        <v>1</v>
      </c>
    </row>
    <row r="1386" spans="1:11" x14ac:dyDescent="0.35">
      <c r="A1386" s="111">
        <v>34073</v>
      </c>
      <c r="B1386">
        <v>6</v>
      </c>
      <c r="C1386">
        <v>7.25</v>
      </c>
      <c r="D1386">
        <v>8.25</v>
      </c>
      <c r="E1386">
        <v>8.9499999999999993</v>
      </c>
      <c r="F1386">
        <v>5</v>
      </c>
      <c r="G1386">
        <v>5.75</v>
      </c>
      <c r="H1386">
        <v>6.75</v>
      </c>
      <c r="I1386">
        <v>5.75</v>
      </c>
      <c r="J1386">
        <v>4.1399999999999997</v>
      </c>
      <c r="K1386">
        <v>1</v>
      </c>
    </row>
    <row r="1387" spans="1:11" x14ac:dyDescent="0.35">
      <c r="A1387" s="111">
        <v>34080</v>
      </c>
      <c r="B1387">
        <v>6</v>
      </c>
      <c r="C1387">
        <v>7.25</v>
      </c>
      <c r="D1387">
        <v>8.25</v>
      </c>
      <c r="E1387">
        <v>8.9499999999999993</v>
      </c>
      <c r="F1387">
        <v>5</v>
      </c>
      <c r="G1387">
        <v>5.75</v>
      </c>
      <c r="H1387">
        <v>6.5</v>
      </c>
      <c r="I1387">
        <v>5.75</v>
      </c>
      <c r="J1387">
        <v>4.04</v>
      </c>
      <c r="K1387">
        <v>1</v>
      </c>
    </row>
    <row r="1388" spans="1:11" x14ac:dyDescent="0.35">
      <c r="A1388" s="111">
        <v>34087</v>
      </c>
      <c r="B1388">
        <v>6</v>
      </c>
      <c r="C1388">
        <v>7.25</v>
      </c>
      <c r="D1388">
        <v>8.25</v>
      </c>
      <c r="E1388">
        <v>8.9499999999999993</v>
      </c>
      <c r="F1388">
        <v>5</v>
      </c>
      <c r="G1388">
        <v>5.75</v>
      </c>
      <c r="H1388">
        <v>6.5</v>
      </c>
      <c r="I1388">
        <v>5.75</v>
      </c>
      <c r="J1388">
        <v>4.37</v>
      </c>
      <c r="K1388">
        <v>1</v>
      </c>
    </row>
    <row r="1389" spans="1:11" x14ac:dyDescent="0.35">
      <c r="A1389" s="111">
        <v>34094</v>
      </c>
      <c r="B1389">
        <v>6</v>
      </c>
      <c r="C1389">
        <v>7.25</v>
      </c>
      <c r="D1389">
        <v>8.25</v>
      </c>
      <c r="E1389">
        <v>8.9499999999999993</v>
      </c>
      <c r="F1389">
        <v>5</v>
      </c>
      <c r="G1389">
        <v>5.75</v>
      </c>
      <c r="H1389">
        <v>6.75</v>
      </c>
      <c r="I1389">
        <v>5.75</v>
      </c>
      <c r="J1389">
        <v>4.16</v>
      </c>
      <c r="K1389">
        <v>1</v>
      </c>
    </row>
    <row r="1390" spans="1:11" x14ac:dyDescent="0.35">
      <c r="A1390" s="111">
        <v>34101</v>
      </c>
      <c r="B1390">
        <v>6</v>
      </c>
      <c r="C1390">
        <v>7.25</v>
      </c>
      <c r="D1390">
        <v>8.25</v>
      </c>
      <c r="E1390">
        <v>8.9499999999999993</v>
      </c>
      <c r="F1390">
        <v>5</v>
      </c>
      <c r="G1390">
        <v>5.75</v>
      </c>
      <c r="H1390">
        <v>6.75</v>
      </c>
      <c r="I1390">
        <v>5.75</v>
      </c>
      <c r="J1390">
        <v>4</v>
      </c>
      <c r="K1390">
        <v>1</v>
      </c>
    </row>
    <row r="1391" spans="1:11" x14ac:dyDescent="0.35">
      <c r="A1391" s="111">
        <v>34108</v>
      </c>
      <c r="B1391">
        <v>6</v>
      </c>
      <c r="C1391">
        <v>7.25</v>
      </c>
      <c r="D1391">
        <v>8.25</v>
      </c>
      <c r="E1391">
        <v>8.9499999999999993</v>
      </c>
      <c r="F1391">
        <v>5.25</v>
      </c>
      <c r="G1391">
        <v>6</v>
      </c>
      <c r="H1391">
        <v>7</v>
      </c>
      <c r="I1391">
        <v>5.75</v>
      </c>
      <c r="J1391">
        <v>4.17</v>
      </c>
      <c r="K1391">
        <v>1</v>
      </c>
    </row>
    <row r="1392" spans="1:11" x14ac:dyDescent="0.35">
      <c r="A1392" s="111">
        <v>34115</v>
      </c>
      <c r="B1392">
        <v>6</v>
      </c>
      <c r="C1392">
        <v>7.25</v>
      </c>
      <c r="D1392">
        <v>8.25</v>
      </c>
      <c r="E1392">
        <v>8.9499999999999993</v>
      </c>
      <c r="F1392">
        <v>5.25</v>
      </c>
      <c r="G1392">
        <v>6</v>
      </c>
      <c r="H1392">
        <v>7</v>
      </c>
      <c r="I1392">
        <v>5.75</v>
      </c>
      <c r="J1392">
        <v>3.87</v>
      </c>
      <c r="K1392">
        <v>1</v>
      </c>
    </row>
    <row r="1393" spans="1:11" x14ac:dyDescent="0.35">
      <c r="A1393" s="111">
        <v>34122</v>
      </c>
      <c r="B1393">
        <v>6</v>
      </c>
      <c r="C1393">
        <v>7.25</v>
      </c>
      <c r="D1393">
        <v>8.25</v>
      </c>
      <c r="E1393">
        <v>8.9499999999999993</v>
      </c>
      <c r="F1393">
        <v>5</v>
      </c>
      <c r="G1393">
        <v>6</v>
      </c>
      <c r="H1393">
        <v>6.75</v>
      </c>
      <c r="I1393">
        <v>5.75</v>
      </c>
      <c r="J1393">
        <v>3.83</v>
      </c>
      <c r="K1393">
        <v>1</v>
      </c>
    </row>
    <row r="1394" spans="1:11" x14ac:dyDescent="0.35">
      <c r="A1394" s="111">
        <v>34129</v>
      </c>
      <c r="B1394">
        <v>6</v>
      </c>
      <c r="C1394">
        <v>7.25</v>
      </c>
      <c r="D1394">
        <v>8.25</v>
      </c>
      <c r="E1394">
        <v>8.9499999999999993</v>
      </c>
      <c r="F1394">
        <v>5</v>
      </c>
      <c r="G1394">
        <v>6</v>
      </c>
      <c r="H1394">
        <v>6.75</v>
      </c>
      <c r="I1394">
        <v>5.75</v>
      </c>
      <c r="J1394">
        <v>3.94</v>
      </c>
      <c r="K1394">
        <v>1</v>
      </c>
    </row>
    <row r="1395" spans="1:11" x14ac:dyDescent="0.35">
      <c r="A1395" s="111">
        <v>34136</v>
      </c>
      <c r="B1395">
        <v>6</v>
      </c>
      <c r="C1395">
        <v>7.25</v>
      </c>
      <c r="D1395">
        <v>8.25</v>
      </c>
      <c r="E1395">
        <v>8.9499999999999993</v>
      </c>
      <c r="F1395">
        <v>5</v>
      </c>
      <c r="G1395">
        <v>6</v>
      </c>
      <c r="H1395">
        <v>6.75</v>
      </c>
      <c r="I1395">
        <v>5.75</v>
      </c>
      <c r="J1395">
        <v>3.71</v>
      </c>
      <c r="K1395">
        <v>1</v>
      </c>
    </row>
    <row r="1396" spans="1:11" x14ac:dyDescent="0.35">
      <c r="A1396" s="111">
        <v>34143</v>
      </c>
      <c r="B1396">
        <v>6</v>
      </c>
      <c r="C1396">
        <v>7.25</v>
      </c>
      <c r="D1396">
        <v>8.25</v>
      </c>
      <c r="E1396">
        <v>8.9499999999999993</v>
      </c>
      <c r="F1396">
        <v>4.75</v>
      </c>
      <c r="G1396">
        <v>5.75</v>
      </c>
      <c r="H1396">
        <v>6.5</v>
      </c>
      <c r="I1396">
        <v>5.5</v>
      </c>
      <c r="J1396">
        <v>3.65</v>
      </c>
      <c r="K1396">
        <v>1</v>
      </c>
    </row>
    <row r="1397" spans="1:11" x14ac:dyDescent="0.35">
      <c r="A1397" s="111">
        <v>34150</v>
      </c>
      <c r="B1397">
        <v>6</v>
      </c>
      <c r="C1397">
        <v>7.25</v>
      </c>
      <c r="D1397">
        <v>8.25</v>
      </c>
      <c r="E1397">
        <v>8.9499999999999993</v>
      </c>
      <c r="F1397">
        <v>4.75</v>
      </c>
      <c r="G1397">
        <v>5.75</v>
      </c>
      <c r="H1397">
        <v>6.5</v>
      </c>
      <c r="I1397">
        <v>5.5</v>
      </c>
      <c r="J1397">
        <v>3.56</v>
      </c>
      <c r="K1397">
        <v>1</v>
      </c>
    </row>
    <row r="1398" spans="1:11" x14ac:dyDescent="0.35">
      <c r="A1398" s="111">
        <v>34157</v>
      </c>
      <c r="B1398">
        <v>6</v>
      </c>
      <c r="C1398">
        <v>6.5</v>
      </c>
      <c r="D1398">
        <v>8.25</v>
      </c>
      <c r="E1398">
        <v>8.75</v>
      </c>
      <c r="F1398">
        <v>4.5</v>
      </c>
      <c r="G1398">
        <v>5.75</v>
      </c>
      <c r="H1398">
        <v>6.25</v>
      </c>
      <c r="I1398">
        <v>5.5</v>
      </c>
      <c r="J1398">
        <v>3.5</v>
      </c>
      <c r="K1398">
        <v>1</v>
      </c>
    </row>
    <row r="1399" spans="1:11" x14ac:dyDescent="0.35">
      <c r="A1399" s="111">
        <v>34164</v>
      </c>
      <c r="B1399">
        <v>5.75</v>
      </c>
      <c r="C1399">
        <v>6.5</v>
      </c>
      <c r="D1399">
        <v>8.25</v>
      </c>
      <c r="E1399">
        <v>8.75</v>
      </c>
      <c r="F1399">
        <v>4.25</v>
      </c>
      <c r="G1399">
        <v>5.75</v>
      </c>
      <c r="H1399">
        <v>6.25</v>
      </c>
      <c r="I1399">
        <v>5.5</v>
      </c>
      <c r="J1399">
        <v>3.35</v>
      </c>
      <c r="K1399">
        <v>0.75</v>
      </c>
    </row>
    <row r="1400" spans="1:11" x14ac:dyDescent="0.35">
      <c r="A1400" s="111">
        <v>34171</v>
      </c>
      <c r="B1400">
        <v>5.75</v>
      </c>
      <c r="C1400">
        <v>6.5</v>
      </c>
      <c r="D1400">
        <v>8.25</v>
      </c>
      <c r="E1400">
        <v>8.75</v>
      </c>
      <c r="F1400">
        <v>4</v>
      </c>
      <c r="G1400">
        <v>5.5</v>
      </c>
      <c r="H1400">
        <v>6</v>
      </c>
      <c r="I1400">
        <v>5.25</v>
      </c>
      <c r="J1400">
        <v>3.3</v>
      </c>
      <c r="K1400">
        <v>0.75</v>
      </c>
    </row>
    <row r="1401" spans="1:11" x14ac:dyDescent="0.35">
      <c r="A1401" s="111">
        <v>34178</v>
      </c>
      <c r="B1401">
        <v>5.75</v>
      </c>
      <c r="C1401">
        <v>6.5</v>
      </c>
      <c r="D1401">
        <v>8.25</v>
      </c>
      <c r="E1401">
        <v>8.75</v>
      </c>
      <c r="F1401">
        <v>4</v>
      </c>
      <c r="G1401">
        <v>5.5</v>
      </c>
      <c r="H1401">
        <v>6</v>
      </c>
      <c r="I1401">
        <v>5</v>
      </c>
      <c r="J1401">
        <v>3.18</v>
      </c>
      <c r="K1401">
        <v>0.5</v>
      </c>
    </row>
    <row r="1402" spans="1:11" x14ac:dyDescent="0.35">
      <c r="A1402" s="111">
        <v>34185</v>
      </c>
      <c r="B1402">
        <v>5.75</v>
      </c>
      <c r="C1402">
        <v>6.5</v>
      </c>
      <c r="D1402">
        <v>8.25</v>
      </c>
      <c r="E1402">
        <v>8.75</v>
      </c>
      <c r="F1402">
        <v>4</v>
      </c>
      <c r="G1402">
        <v>5.5</v>
      </c>
      <c r="H1402">
        <v>6</v>
      </c>
      <c r="I1402">
        <v>5</v>
      </c>
      <c r="J1402">
        <v>3.09</v>
      </c>
      <c r="K1402">
        <v>0.5</v>
      </c>
    </row>
    <row r="1403" spans="1:11" x14ac:dyDescent="0.35">
      <c r="A1403" s="111">
        <v>34192</v>
      </c>
      <c r="B1403">
        <v>5.75</v>
      </c>
      <c r="C1403">
        <v>6.5</v>
      </c>
      <c r="D1403">
        <v>8.25</v>
      </c>
      <c r="E1403">
        <v>8.75</v>
      </c>
      <c r="F1403">
        <v>4</v>
      </c>
      <c r="G1403">
        <v>5.5</v>
      </c>
      <c r="H1403">
        <v>6</v>
      </c>
      <c r="I1403">
        <v>5</v>
      </c>
      <c r="J1403">
        <v>2.97</v>
      </c>
      <c r="K1403">
        <v>0.5</v>
      </c>
    </row>
    <row r="1404" spans="1:11" x14ac:dyDescent="0.35">
      <c r="A1404" s="111">
        <v>34199</v>
      </c>
      <c r="B1404">
        <v>5.75</v>
      </c>
      <c r="C1404">
        <v>6.5</v>
      </c>
      <c r="D1404">
        <v>8.25</v>
      </c>
      <c r="E1404">
        <v>8.75</v>
      </c>
      <c r="F1404">
        <v>4</v>
      </c>
      <c r="G1404">
        <v>5.5</v>
      </c>
      <c r="H1404">
        <v>6</v>
      </c>
      <c r="I1404">
        <v>5</v>
      </c>
      <c r="J1404">
        <v>3.44</v>
      </c>
      <c r="K1404">
        <v>0.5</v>
      </c>
    </row>
    <row r="1405" spans="1:11" x14ac:dyDescent="0.35">
      <c r="A1405" s="111">
        <v>34206</v>
      </c>
      <c r="B1405">
        <v>5.75</v>
      </c>
      <c r="C1405">
        <v>6.5</v>
      </c>
      <c r="D1405">
        <v>8.25</v>
      </c>
      <c r="E1405">
        <v>8.75</v>
      </c>
      <c r="F1405">
        <v>4</v>
      </c>
      <c r="G1405">
        <v>5.5</v>
      </c>
      <c r="H1405">
        <v>6</v>
      </c>
      <c r="I1405">
        <v>5</v>
      </c>
      <c r="J1405">
        <v>3.67</v>
      </c>
      <c r="K1405">
        <v>0.5</v>
      </c>
    </row>
    <row r="1406" spans="1:11" x14ac:dyDescent="0.35">
      <c r="A1406" s="111">
        <v>34213</v>
      </c>
      <c r="B1406">
        <v>5.75</v>
      </c>
      <c r="C1406">
        <v>6.5</v>
      </c>
      <c r="D1406">
        <v>8.25</v>
      </c>
      <c r="E1406">
        <v>8.75</v>
      </c>
      <c r="F1406">
        <v>4</v>
      </c>
      <c r="G1406">
        <v>5.5</v>
      </c>
      <c r="H1406">
        <v>6</v>
      </c>
      <c r="I1406">
        <v>5</v>
      </c>
      <c r="J1406">
        <v>3.76</v>
      </c>
      <c r="K1406">
        <v>0.5</v>
      </c>
    </row>
    <row r="1407" spans="1:11" x14ac:dyDescent="0.35">
      <c r="A1407" s="111">
        <v>34220</v>
      </c>
      <c r="B1407">
        <v>5.75</v>
      </c>
      <c r="C1407">
        <v>6.5</v>
      </c>
      <c r="D1407">
        <v>8.25</v>
      </c>
      <c r="E1407">
        <v>8.75</v>
      </c>
      <c r="F1407">
        <v>4</v>
      </c>
      <c r="G1407">
        <v>5.5</v>
      </c>
      <c r="H1407">
        <v>6</v>
      </c>
      <c r="I1407">
        <v>5</v>
      </c>
      <c r="J1407">
        <v>3.81</v>
      </c>
      <c r="K1407">
        <v>0.5</v>
      </c>
    </row>
    <row r="1408" spans="1:11" x14ac:dyDescent="0.35">
      <c r="A1408" s="111">
        <v>34227</v>
      </c>
      <c r="B1408">
        <v>5.75</v>
      </c>
      <c r="C1408">
        <v>6.5</v>
      </c>
      <c r="D1408">
        <v>8.25</v>
      </c>
      <c r="E1408">
        <v>8.75</v>
      </c>
      <c r="F1408">
        <v>4</v>
      </c>
      <c r="G1408">
        <v>5.5</v>
      </c>
      <c r="H1408">
        <v>6</v>
      </c>
      <c r="I1408">
        <v>5</v>
      </c>
      <c r="J1408">
        <v>3.79</v>
      </c>
      <c r="K1408">
        <v>0.5</v>
      </c>
    </row>
    <row r="1409" spans="1:11" x14ac:dyDescent="0.35">
      <c r="A1409" s="111">
        <v>34234</v>
      </c>
      <c r="B1409">
        <v>5.75</v>
      </c>
      <c r="C1409">
        <v>6.5</v>
      </c>
      <c r="D1409">
        <v>8.25</v>
      </c>
      <c r="E1409">
        <v>8.75</v>
      </c>
      <c r="F1409">
        <v>4</v>
      </c>
      <c r="G1409">
        <v>5.5</v>
      </c>
      <c r="H1409">
        <v>6</v>
      </c>
      <c r="I1409">
        <v>5</v>
      </c>
      <c r="J1409">
        <v>3.71</v>
      </c>
      <c r="K1409">
        <v>0.5</v>
      </c>
    </row>
    <row r="1410" spans="1:11" x14ac:dyDescent="0.35">
      <c r="A1410" s="111">
        <v>34241</v>
      </c>
      <c r="B1410">
        <v>5.75</v>
      </c>
      <c r="C1410">
        <v>6.5</v>
      </c>
      <c r="D1410">
        <v>8.25</v>
      </c>
      <c r="E1410">
        <v>8.75</v>
      </c>
      <c r="F1410">
        <v>4</v>
      </c>
      <c r="G1410">
        <v>5.5</v>
      </c>
      <c r="H1410">
        <v>6</v>
      </c>
      <c r="I1410">
        <v>5</v>
      </c>
      <c r="J1410">
        <v>3.67</v>
      </c>
      <c r="K1410">
        <v>0.5</v>
      </c>
    </row>
    <row r="1411" spans="1:11" x14ac:dyDescent="0.35">
      <c r="A1411" s="111">
        <v>34248</v>
      </c>
      <c r="B1411">
        <v>5.75</v>
      </c>
      <c r="C1411">
        <v>6.5</v>
      </c>
      <c r="D1411">
        <v>8.25</v>
      </c>
      <c r="E1411">
        <v>8.75</v>
      </c>
      <c r="F1411">
        <v>4</v>
      </c>
      <c r="G1411">
        <v>5.5</v>
      </c>
      <c r="H1411">
        <v>6</v>
      </c>
      <c r="I1411">
        <v>5</v>
      </c>
      <c r="J1411">
        <v>3.72</v>
      </c>
      <c r="K1411">
        <v>0.5</v>
      </c>
    </row>
    <row r="1412" spans="1:11" x14ac:dyDescent="0.35">
      <c r="A1412" s="111">
        <v>34255</v>
      </c>
      <c r="B1412">
        <v>5.75</v>
      </c>
      <c r="C1412">
        <v>6.5</v>
      </c>
      <c r="D1412">
        <v>8.25</v>
      </c>
      <c r="E1412">
        <v>8.75</v>
      </c>
      <c r="F1412">
        <v>4</v>
      </c>
      <c r="G1412">
        <v>5.5</v>
      </c>
      <c r="H1412">
        <v>6</v>
      </c>
      <c r="I1412">
        <v>5</v>
      </c>
      <c r="J1412">
        <v>3.64</v>
      </c>
      <c r="K1412">
        <v>0.5</v>
      </c>
    </row>
    <row r="1413" spans="1:11" x14ac:dyDescent="0.35">
      <c r="A1413" s="111">
        <v>34262</v>
      </c>
      <c r="B1413">
        <v>5.75</v>
      </c>
      <c r="C1413">
        <v>6.5</v>
      </c>
      <c r="D1413">
        <v>8.25</v>
      </c>
      <c r="E1413">
        <v>8.75</v>
      </c>
      <c r="F1413">
        <v>4.5</v>
      </c>
      <c r="G1413">
        <v>5.25</v>
      </c>
      <c r="H1413">
        <v>5.88</v>
      </c>
      <c r="I1413">
        <v>5</v>
      </c>
      <c r="J1413">
        <v>3.54</v>
      </c>
      <c r="K1413">
        <v>0.5</v>
      </c>
    </row>
    <row r="1414" spans="1:11" x14ac:dyDescent="0.35">
      <c r="A1414" s="111">
        <v>34269</v>
      </c>
      <c r="B1414">
        <v>5.75</v>
      </c>
      <c r="C1414">
        <v>6.5</v>
      </c>
      <c r="D1414">
        <v>8.25</v>
      </c>
      <c r="E1414">
        <v>8.75</v>
      </c>
      <c r="F1414">
        <v>4.25</v>
      </c>
      <c r="G1414">
        <v>5</v>
      </c>
      <c r="H1414">
        <v>5.63</v>
      </c>
      <c r="I1414">
        <v>4.75</v>
      </c>
      <c r="J1414">
        <v>3.4</v>
      </c>
      <c r="K1414">
        <v>0.5</v>
      </c>
    </row>
    <row r="1415" spans="1:11" x14ac:dyDescent="0.35">
      <c r="A1415" s="111">
        <v>34276</v>
      </c>
      <c r="B1415">
        <v>5.75</v>
      </c>
      <c r="C1415">
        <v>6.5</v>
      </c>
      <c r="D1415">
        <v>8.25</v>
      </c>
      <c r="E1415">
        <v>8.75</v>
      </c>
      <c r="F1415">
        <v>4.25</v>
      </c>
      <c r="G1415">
        <v>5</v>
      </c>
      <c r="H1415">
        <v>5.63</v>
      </c>
      <c r="I1415">
        <v>4.75</v>
      </c>
      <c r="J1415">
        <v>3.28</v>
      </c>
      <c r="K1415">
        <v>0.5</v>
      </c>
    </row>
    <row r="1416" spans="1:11" x14ac:dyDescent="0.35">
      <c r="A1416" s="111">
        <v>34283</v>
      </c>
      <c r="B1416">
        <v>5.5</v>
      </c>
      <c r="C1416">
        <v>6.25</v>
      </c>
      <c r="D1416">
        <v>6.9</v>
      </c>
      <c r="E1416">
        <v>7.75</v>
      </c>
      <c r="F1416">
        <v>4.25</v>
      </c>
      <c r="G1416">
        <v>4.75</v>
      </c>
      <c r="H1416">
        <v>5.5</v>
      </c>
      <c r="I1416">
        <v>4.63</v>
      </c>
      <c r="J1416">
        <v>3.17</v>
      </c>
      <c r="K1416">
        <v>0.5</v>
      </c>
    </row>
    <row r="1417" spans="1:11" x14ac:dyDescent="0.35">
      <c r="A1417" s="111">
        <v>34290</v>
      </c>
      <c r="B1417">
        <v>5.5</v>
      </c>
      <c r="C1417">
        <v>6.25</v>
      </c>
      <c r="D1417">
        <v>6.9</v>
      </c>
      <c r="E1417">
        <v>7.75</v>
      </c>
      <c r="F1417">
        <v>4</v>
      </c>
      <c r="G1417">
        <v>4.75</v>
      </c>
      <c r="H1417">
        <v>5.5</v>
      </c>
      <c r="I1417">
        <v>4.63</v>
      </c>
      <c r="J1417">
        <v>3.23</v>
      </c>
      <c r="K1417">
        <v>0.5</v>
      </c>
    </row>
    <row r="1418" spans="1:11" x14ac:dyDescent="0.35">
      <c r="A1418" s="111">
        <v>34297</v>
      </c>
      <c r="B1418">
        <v>5.5</v>
      </c>
      <c r="C1418">
        <v>6.25</v>
      </c>
      <c r="D1418">
        <v>6.9</v>
      </c>
      <c r="E1418">
        <v>7.75</v>
      </c>
      <c r="F1418">
        <v>4</v>
      </c>
      <c r="G1418">
        <v>4.75</v>
      </c>
      <c r="H1418">
        <v>5.5</v>
      </c>
      <c r="I1418">
        <v>4.63</v>
      </c>
      <c r="J1418">
        <v>3.13</v>
      </c>
      <c r="K1418">
        <v>0.5</v>
      </c>
    </row>
    <row r="1419" spans="1:11" x14ac:dyDescent="0.35">
      <c r="A1419" s="111">
        <v>34304</v>
      </c>
      <c r="B1419">
        <v>5.5</v>
      </c>
      <c r="C1419">
        <v>6.25</v>
      </c>
      <c r="D1419">
        <v>6.9</v>
      </c>
      <c r="E1419">
        <v>7.75</v>
      </c>
      <c r="F1419">
        <v>4</v>
      </c>
      <c r="G1419">
        <v>4.75</v>
      </c>
      <c r="H1419">
        <v>5.5</v>
      </c>
      <c r="I1419">
        <v>4.63</v>
      </c>
      <c r="J1419">
        <v>3.11</v>
      </c>
      <c r="K1419">
        <v>0.5</v>
      </c>
    </row>
    <row r="1420" spans="1:11" x14ac:dyDescent="0.35">
      <c r="A1420" s="111">
        <v>34311</v>
      </c>
      <c r="B1420">
        <v>5.5</v>
      </c>
      <c r="C1420">
        <v>6.25</v>
      </c>
      <c r="D1420">
        <v>6.9</v>
      </c>
      <c r="E1420">
        <v>7.75</v>
      </c>
      <c r="F1420">
        <v>3.75</v>
      </c>
      <c r="G1420">
        <v>4.5</v>
      </c>
      <c r="H1420">
        <v>5.25</v>
      </c>
      <c r="I1420">
        <v>4.63</v>
      </c>
      <c r="J1420">
        <v>2.99</v>
      </c>
      <c r="K1420">
        <v>0.5</v>
      </c>
    </row>
    <row r="1421" spans="1:11" x14ac:dyDescent="0.35">
      <c r="A1421" s="111">
        <v>34318</v>
      </c>
      <c r="B1421">
        <v>5.5</v>
      </c>
      <c r="C1421">
        <v>6.25</v>
      </c>
      <c r="D1421">
        <v>6.9</v>
      </c>
      <c r="E1421">
        <v>7.75</v>
      </c>
      <c r="F1421">
        <v>3.75</v>
      </c>
      <c r="G1421">
        <v>4.5</v>
      </c>
      <c r="H1421">
        <v>5.25</v>
      </c>
      <c r="I1421">
        <v>4.63</v>
      </c>
      <c r="J1421">
        <v>2.91</v>
      </c>
      <c r="K1421">
        <v>0.5</v>
      </c>
    </row>
    <row r="1422" spans="1:11" x14ac:dyDescent="0.35">
      <c r="A1422" s="111">
        <v>34325</v>
      </c>
      <c r="B1422">
        <v>5.5</v>
      </c>
      <c r="C1422">
        <v>6.25</v>
      </c>
      <c r="D1422">
        <v>6.9</v>
      </c>
      <c r="E1422">
        <v>7.75</v>
      </c>
      <c r="F1422">
        <v>3.75</v>
      </c>
      <c r="G1422">
        <v>4.5</v>
      </c>
      <c r="H1422">
        <v>5.25</v>
      </c>
      <c r="I1422">
        <v>4.63</v>
      </c>
      <c r="J1422">
        <v>2.92</v>
      </c>
      <c r="K1422">
        <v>0.5</v>
      </c>
    </row>
    <row r="1423" spans="1:11" x14ac:dyDescent="0.35">
      <c r="A1423" s="111">
        <v>34332</v>
      </c>
      <c r="B1423">
        <v>5.5</v>
      </c>
      <c r="C1423">
        <v>6.25</v>
      </c>
      <c r="D1423">
        <v>6.9</v>
      </c>
      <c r="E1423">
        <v>7.75</v>
      </c>
      <c r="F1423">
        <v>3.5</v>
      </c>
      <c r="G1423">
        <v>4.25</v>
      </c>
      <c r="H1423">
        <v>5</v>
      </c>
      <c r="I1423">
        <v>4.38</v>
      </c>
      <c r="J1423">
        <v>2.92</v>
      </c>
      <c r="K1423">
        <v>0.5</v>
      </c>
    </row>
    <row r="1424" spans="1:11" x14ac:dyDescent="0.35">
      <c r="A1424" s="111">
        <v>34339</v>
      </c>
      <c r="B1424">
        <v>5.5</v>
      </c>
      <c r="C1424">
        <v>6.25</v>
      </c>
      <c r="D1424">
        <v>6.9</v>
      </c>
      <c r="E1424">
        <v>7.75</v>
      </c>
      <c r="F1424">
        <v>3.5</v>
      </c>
      <c r="G1424">
        <v>4.25</v>
      </c>
      <c r="H1424">
        <v>5</v>
      </c>
      <c r="I1424">
        <v>4.38</v>
      </c>
      <c r="J1424">
        <v>2.88</v>
      </c>
      <c r="K1424">
        <v>0.5</v>
      </c>
    </row>
    <row r="1425" spans="1:11" x14ac:dyDescent="0.35">
      <c r="A1425" s="111">
        <v>34346</v>
      </c>
      <c r="B1425">
        <v>5.5</v>
      </c>
      <c r="C1425">
        <v>5.75</v>
      </c>
      <c r="D1425">
        <v>6.5</v>
      </c>
      <c r="E1425">
        <v>7.25</v>
      </c>
      <c r="F1425">
        <v>3.5</v>
      </c>
      <c r="G1425">
        <v>4.25</v>
      </c>
      <c r="H1425">
        <v>5</v>
      </c>
      <c r="I1425">
        <v>4.38</v>
      </c>
      <c r="J1425">
        <v>2.75</v>
      </c>
      <c r="K1425">
        <v>0.5</v>
      </c>
    </row>
    <row r="1426" spans="1:11" x14ac:dyDescent="0.35">
      <c r="A1426" s="111">
        <v>34353</v>
      </c>
      <c r="B1426">
        <v>5.5</v>
      </c>
      <c r="C1426">
        <v>5.75</v>
      </c>
      <c r="D1426">
        <v>6.5</v>
      </c>
      <c r="E1426">
        <v>7.25</v>
      </c>
      <c r="F1426">
        <v>3.5</v>
      </c>
      <c r="G1426">
        <v>4.25</v>
      </c>
      <c r="H1426">
        <v>5</v>
      </c>
      <c r="I1426">
        <v>4.38</v>
      </c>
      <c r="J1426">
        <v>2.75</v>
      </c>
      <c r="K1426">
        <v>0.5</v>
      </c>
    </row>
    <row r="1427" spans="1:11" x14ac:dyDescent="0.35">
      <c r="A1427" s="111">
        <v>34360</v>
      </c>
      <c r="B1427">
        <v>5.5</v>
      </c>
      <c r="C1427">
        <v>5.75</v>
      </c>
      <c r="D1427">
        <v>6.5</v>
      </c>
      <c r="E1427">
        <v>7.25</v>
      </c>
      <c r="F1427">
        <v>3.25</v>
      </c>
      <c r="G1427">
        <v>4.13</v>
      </c>
      <c r="H1427">
        <v>4.88</v>
      </c>
      <c r="I1427">
        <v>4.25</v>
      </c>
      <c r="J1427">
        <v>2.65</v>
      </c>
      <c r="K1427">
        <v>0.5</v>
      </c>
    </row>
    <row r="1428" spans="1:11" x14ac:dyDescent="0.35">
      <c r="A1428" s="111">
        <v>34367</v>
      </c>
      <c r="B1428">
        <v>5.5</v>
      </c>
      <c r="C1428">
        <v>5.75</v>
      </c>
      <c r="D1428">
        <v>6.5</v>
      </c>
      <c r="E1428">
        <v>7.25</v>
      </c>
      <c r="F1428">
        <v>3.25</v>
      </c>
      <c r="G1428">
        <v>4.13</v>
      </c>
      <c r="H1428">
        <v>4.88</v>
      </c>
      <c r="I1428">
        <v>4.25</v>
      </c>
      <c r="J1428">
        <v>2.64</v>
      </c>
      <c r="K1428">
        <v>0.5</v>
      </c>
    </row>
    <row r="1429" spans="1:11" x14ac:dyDescent="0.35">
      <c r="A1429" s="111">
        <v>34374</v>
      </c>
      <c r="B1429">
        <v>5.5</v>
      </c>
      <c r="C1429">
        <v>5.75</v>
      </c>
      <c r="D1429">
        <v>6.5</v>
      </c>
      <c r="E1429">
        <v>7.25</v>
      </c>
      <c r="F1429">
        <v>3.25</v>
      </c>
      <c r="G1429">
        <v>4.13</v>
      </c>
      <c r="H1429">
        <v>5</v>
      </c>
      <c r="I1429">
        <v>4.25</v>
      </c>
      <c r="J1429">
        <v>2.77</v>
      </c>
      <c r="K1429">
        <v>0.5</v>
      </c>
    </row>
    <row r="1430" spans="1:11" x14ac:dyDescent="0.35">
      <c r="A1430" s="111">
        <v>34381</v>
      </c>
      <c r="B1430">
        <v>5.5</v>
      </c>
      <c r="C1430">
        <v>5.75</v>
      </c>
      <c r="D1430">
        <v>6.5</v>
      </c>
      <c r="E1430">
        <v>7.25</v>
      </c>
      <c r="F1430">
        <v>3.5</v>
      </c>
      <c r="G1430">
        <v>4.38</v>
      </c>
      <c r="H1430">
        <v>5.25</v>
      </c>
      <c r="I1430">
        <v>4.63</v>
      </c>
      <c r="J1430">
        <v>2.83</v>
      </c>
      <c r="K1430">
        <v>0.5</v>
      </c>
    </row>
    <row r="1431" spans="1:11" x14ac:dyDescent="0.35">
      <c r="A1431" s="111">
        <v>34388</v>
      </c>
      <c r="B1431">
        <v>5.5</v>
      </c>
      <c r="C1431">
        <v>5.75</v>
      </c>
      <c r="D1431">
        <v>6.5</v>
      </c>
      <c r="E1431">
        <v>7.25</v>
      </c>
      <c r="F1431">
        <v>3.5</v>
      </c>
      <c r="G1431">
        <v>4.38</v>
      </c>
      <c r="H1431">
        <v>5.25</v>
      </c>
      <c r="I1431">
        <v>4.63</v>
      </c>
      <c r="J1431">
        <v>2.87</v>
      </c>
      <c r="K1431">
        <v>0.5</v>
      </c>
    </row>
    <row r="1432" spans="1:11" x14ac:dyDescent="0.35">
      <c r="A1432" s="111">
        <v>34395</v>
      </c>
      <c r="B1432">
        <v>5.5</v>
      </c>
      <c r="C1432">
        <v>5.75</v>
      </c>
      <c r="D1432">
        <v>6.5</v>
      </c>
      <c r="E1432">
        <v>7.25</v>
      </c>
      <c r="F1432">
        <v>3.5</v>
      </c>
      <c r="G1432">
        <v>4.5</v>
      </c>
      <c r="H1432">
        <v>5.38</v>
      </c>
      <c r="I1432">
        <v>4.63</v>
      </c>
      <c r="J1432">
        <v>2.88</v>
      </c>
      <c r="K1432">
        <v>0.5</v>
      </c>
    </row>
    <row r="1433" spans="1:11" x14ac:dyDescent="0.35">
      <c r="A1433" s="111">
        <v>34402</v>
      </c>
      <c r="B1433">
        <v>5.5</v>
      </c>
      <c r="C1433">
        <v>6.25</v>
      </c>
      <c r="D1433">
        <v>7.25</v>
      </c>
      <c r="E1433">
        <v>7.95</v>
      </c>
      <c r="F1433">
        <v>3.5</v>
      </c>
      <c r="G1433">
        <v>4.5</v>
      </c>
      <c r="H1433">
        <v>5.38</v>
      </c>
      <c r="I1433">
        <v>4.63</v>
      </c>
      <c r="J1433">
        <v>2.93</v>
      </c>
      <c r="K1433">
        <v>0.5</v>
      </c>
    </row>
    <row r="1434" spans="1:11" x14ac:dyDescent="0.35">
      <c r="A1434" s="111">
        <v>34409</v>
      </c>
      <c r="B1434">
        <v>5.5</v>
      </c>
      <c r="C1434">
        <v>6.25</v>
      </c>
      <c r="D1434">
        <v>7.25</v>
      </c>
      <c r="E1434">
        <v>7.95</v>
      </c>
      <c r="F1434">
        <v>4</v>
      </c>
      <c r="G1434">
        <v>5.25</v>
      </c>
      <c r="H1434">
        <v>6</v>
      </c>
      <c r="I1434">
        <v>5.38</v>
      </c>
      <c r="J1434">
        <v>2.99</v>
      </c>
      <c r="K1434">
        <v>0.5</v>
      </c>
    </row>
    <row r="1435" spans="1:11" x14ac:dyDescent="0.35">
      <c r="A1435" s="111">
        <v>34416</v>
      </c>
      <c r="B1435">
        <v>5.5</v>
      </c>
      <c r="C1435">
        <v>6.25</v>
      </c>
      <c r="D1435">
        <v>7.25</v>
      </c>
      <c r="E1435">
        <v>7.95</v>
      </c>
      <c r="F1435">
        <v>4</v>
      </c>
      <c r="G1435">
        <v>5.25</v>
      </c>
      <c r="H1435">
        <v>6</v>
      </c>
      <c r="I1435">
        <v>5.38</v>
      </c>
      <c r="J1435">
        <v>3.77</v>
      </c>
      <c r="K1435">
        <v>0.5</v>
      </c>
    </row>
    <row r="1436" spans="1:11" x14ac:dyDescent="0.35">
      <c r="A1436" s="111">
        <v>34423</v>
      </c>
      <c r="B1436">
        <v>6.25</v>
      </c>
      <c r="C1436">
        <v>7</v>
      </c>
      <c r="D1436">
        <v>8.25</v>
      </c>
      <c r="E1436">
        <v>8.9499999999999993</v>
      </c>
      <c r="F1436">
        <v>4.75</v>
      </c>
      <c r="G1436">
        <v>6</v>
      </c>
      <c r="H1436">
        <v>6.75</v>
      </c>
      <c r="I1436">
        <v>6.13</v>
      </c>
      <c r="J1436">
        <v>4.41</v>
      </c>
      <c r="K1436">
        <v>0.5</v>
      </c>
    </row>
    <row r="1437" spans="1:11" x14ac:dyDescent="0.35">
      <c r="A1437" s="111">
        <v>34430</v>
      </c>
      <c r="B1437">
        <v>6.75</v>
      </c>
      <c r="C1437">
        <v>7.95</v>
      </c>
      <c r="D1437">
        <v>8.75</v>
      </c>
      <c r="E1437">
        <v>9.5</v>
      </c>
      <c r="F1437">
        <v>5.75</v>
      </c>
      <c r="G1437">
        <v>6.5</v>
      </c>
      <c r="H1437">
        <v>7.25</v>
      </c>
      <c r="I1437">
        <v>6.63</v>
      </c>
      <c r="J1437">
        <v>4.9800000000000004</v>
      </c>
      <c r="K1437">
        <v>0.5</v>
      </c>
    </row>
    <row r="1438" spans="1:11" x14ac:dyDescent="0.35">
      <c r="A1438" s="111">
        <v>34437</v>
      </c>
      <c r="B1438">
        <v>6.75</v>
      </c>
      <c r="C1438">
        <v>7.95</v>
      </c>
      <c r="D1438">
        <v>8.75</v>
      </c>
      <c r="E1438">
        <v>9.5</v>
      </c>
      <c r="F1438">
        <v>5.75</v>
      </c>
      <c r="G1438">
        <v>6.5</v>
      </c>
      <c r="H1438">
        <v>7.25</v>
      </c>
      <c r="I1438">
        <v>6.63</v>
      </c>
      <c r="J1438">
        <v>4.6100000000000003</v>
      </c>
      <c r="K1438">
        <v>0.5</v>
      </c>
    </row>
    <row r="1439" spans="1:11" x14ac:dyDescent="0.35">
      <c r="A1439" s="111">
        <v>34444</v>
      </c>
      <c r="B1439">
        <v>6.75</v>
      </c>
      <c r="C1439">
        <v>7.95</v>
      </c>
      <c r="D1439">
        <v>8.75</v>
      </c>
      <c r="E1439">
        <v>9.5</v>
      </c>
      <c r="F1439">
        <v>5.75</v>
      </c>
      <c r="G1439">
        <v>6.5</v>
      </c>
      <c r="H1439">
        <v>7.5</v>
      </c>
      <c r="I1439">
        <v>6.88</v>
      </c>
      <c r="J1439">
        <v>5.03</v>
      </c>
      <c r="K1439">
        <v>0.5</v>
      </c>
    </row>
    <row r="1440" spans="1:11" x14ac:dyDescent="0.35">
      <c r="A1440" s="111">
        <v>34451</v>
      </c>
      <c r="B1440">
        <v>6.75</v>
      </c>
      <c r="C1440">
        <v>7.95</v>
      </c>
      <c r="D1440">
        <v>8.75</v>
      </c>
      <c r="E1440">
        <v>9.5</v>
      </c>
      <c r="F1440">
        <v>5.75</v>
      </c>
      <c r="G1440">
        <v>6.5</v>
      </c>
      <c r="H1440">
        <v>7.25</v>
      </c>
      <c r="I1440">
        <v>6.88</v>
      </c>
      <c r="J1440">
        <v>4.84</v>
      </c>
      <c r="K1440">
        <v>0.5</v>
      </c>
    </row>
    <row r="1441" spans="1:11" x14ac:dyDescent="0.35">
      <c r="A1441" s="111">
        <v>34458</v>
      </c>
      <c r="B1441">
        <v>6.75</v>
      </c>
      <c r="C1441">
        <v>7.95</v>
      </c>
      <c r="D1441">
        <v>8.75</v>
      </c>
      <c r="E1441">
        <v>9.5</v>
      </c>
      <c r="F1441">
        <v>5.75</v>
      </c>
      <c r="G1441">
        <v>6.5</v>
      </c>
      <c r="H1441">
        <v>7.25</v>
      </c>
      <c r="I1441">
        <v>6.88</v>
      </c>
      <c r="J1441">
        <v>5.04</v>
      </c>
      <c r="K1441">
        <v>0.5</v>
      </c>
    </row>
    <row r="1442" spans="1:11" x14ac:dyDescent="0.35">
      <c r="A1442" s="111">
        <v>34465</v>
      </c>
      <c r="B1442">
        <v>6.75</v>
      </c>
      <c r="C1442">
        <v>7.95</v>
      </c>
      <c r="D1442">
        <v>8.75</v>
      </c>
      <c r="E1442">
        <v>9.5</v>
      </c>
      <c r="F1442">
        <v>5.75</v>
      </c>
      <c r="G1442">
        <v>6.5</v>
      </c>
      <c r="H1442">
        <v>7.25</v>
      </c>
      <c r="I1442">
        <v>6.88</v>
      </c>
      <c r="J1442">
        <v>5.38</v>
      </c>
      <c r="K1442">
        <v>0.5</v>
      </c>
    </row>
    <row r="1443" spans="1:11" x14ac:dyDescent="0.35">
      <c r="A1443" s="111">
        <v>34472</v>
      </c>
      <c r="B1443">
        <v>6.75</v>
      </c>
      <c r="C1443">
        <v>7.95</v>
      </c>
      <c r="D1443">
        <v>8.75</v>
      </c>
      <c r="E1443">
        <v>9.5</v>
      </c>
      <c r="F1443">
        <v>6</v>
      </c>
      <c r="G1443">
        <v>7</v>
      </c>
      <c r="H1443">
        <v>7.75</v>
      </c>
      <c r="I1443">
        <v>7.13</v>
      </c>
      <c r="J1443">
        <v>5.22</v>
      </c>
      <c r="K1443">
        <v>0.5</v>
      </c>
    </row>
    <row r="1444" spans="1:11" x14ac:dyDescent="0.35">
      <c r="A1444" s="111">
        <v>34479</v>
      </c>
      <c r="B1444">
        <v>6.75</v>
      </c>
      <c r="C1444">
        <v>7.95</v>
      </c>
      <c r="D1444">
        <v>8.75</v>
      </c>
      <c r="E1444">
        <v>9.5</v>
      </c>
      <c r="F1444">
        <v>6</v>
      </c>
      <c r="G1444">
        <v>7</v>
      </c>
      <c r="H1444">
        <v>7.25</v>
      </c>
      <c r="I1444">
        <v>6.63</v>
      </c>
      <c r="J1444">
        <v>5.08</v>
      </c>
      <c r="K1444">
        <v>0.5</v>
      </c>
    </row>
    <row r="1445" spans="1:11" x14ac:dyDescent="0.35">
      <c r="A1445" s="111">
        <v>34486</v>
      </c>
      <c r="B1445">
        <v>6.75</v>
      </c>
      <c r="C1445">
        <v>7.95</v>
      </c>
      <c r="D1445">
        <v>8.75</v>
      </c>
      <c r="E1445">
        <v>9.5</v>
      </c>
      <c r="F1445">
        <v>6</v>
      </c>
      <c r="G1445">
        <v>7</v>
      </c>
      <c r="H1445">
        <v>7.25</v>
      </c>
      <c r="I1445">
        <v>6.63</v>
      </c>
      <c r="J1445">
        <v>5.36</v>
      </c>
      <c r="K1445">
        <v>0.5</v>
      </c>
    </row>
    <row r="1446" spans="1:11" x14ac:dyDescent="0.35">
      <c r="A1446" s="111">
        <v>34493</v>
      </c>
      <c r="B1446">
        <v>6.75</v>
      </c>
      <c r="C1446">
        <v>7.95</v>
      </c>
      <c r="D1446">
        <v>8.75</v>
      </c>
      <c r="E1446">
        <v>9.5</v>
      </c>
      <c r="F1446">
        <v>6</v>
      </c>
      <c r="G1446">
        <v>7</v>
      </c>
      <c r="H1446">
        <v>7.25</v>
      </c>
      <c r="I1446">
        <v>6.63</v>
      </c>
      <c r="J1446">
        <v>5.03</v>
      </c>
      <c r="K1446">
        <v>0.5</v>
      </c>
    </row>
    <row r="1447" spans="1:11" x14ac:dyDescent="0.35">
      <c r="A1447" s="111">
        <v>34500</v>
      </c>
      <c r="B1447">
        <v>6.75</v>
      </c>
      <c r="C1447">
        <v>8.25</v>
      </c>
      <c r="D1447">
        <v>9.25</v>
      </c>
      <c r="E1447">
        <v>9.75</v>
      </c>
      <c r="F1447">
        <v>6</v>
      </c>
      <c r="G1447">
        <v>7</v>
      </c>
      <c r="H1447">
        <v>7.5</v>
      </c>
      <c r="I1447">
        <v>6.88</v>
      </c>
      <c r="J1447">
        <v>5.22</v>
      </c>
      <c r="K1447">
        <v>0.5</v>
      </c>
    </row>
    <row r="1448" spans="1:11" x14ac:dyDescent="0.35">
      <c r="A1448" s="111">
        <v>34507</v>
      </c>
      <c r="B1448">
        <v>8</v>
      </c>
      <c r="C1448">
        <v>8.25</v>
      </c>
      <c r="D1448">
        <v>9.25</v>
      </c>
      <c r="E1448">
        <v>9.75</v>
      </c>
      <c r="F1448">
        <v>6</v>
      </c>
      <c r="G1448">
        <v>7</v>
      </c>
      <c r="H1448">
        <v>7.5</v>
      </c>
      <c r="I1448">
        <v>6.88</v>
      </c>
      <c r="J1448">
        <v>5.89</v>
      </c>
      <c r="K1448">
        <v>0.5</v>
      </c>
    </row>
    <row r="1449" spans="1:11" x14ac:dyDescent="0.35">
      <c r="A1449" s="111">
        <v>34514</v>
      </c>
      <c r="B1449">
        <v>8</v>
      </c>
      <c r="C1449">
        <v>8.9499999999999993</v>
      </c>
      <c r="D1449">
        <v>10.38</v>
      </c>
      <c r="E1449">
        <v>10.75</v>
      </c>
      <c r="F1449">
        <v>7.25</v>
      </c>
      <c r="G1449">
        <v>8.1300000000000008</v>
      </c>
      <c r="H1449">
        <v>8.5</v>
      </c>
      <c r="I1449">
        <v>7.88</v>
      </c>
      <c r="J1449">
        <v>5.69</v>
      </c>
      <c r="K1449">
        <v>0.5</v>
      </c>
    </row>
    <row r="1450" spans="1:11" x14ac:dyDescent="0.35">
      <c r="A1450" s="111">
        <v>34521</v>
      </c>
      <c r="B1450">
        <v>8</v>
      </c>
      <c r="C1450">
        <v>8.9499999999999993</v>
      </c>
      <c r="D1450">
        <v>10.38</v>
      </c>
      <c r="E1450">
        <v>10.75</v>
      </c>
      <c r="F1450">
        <v>7.25</v>
      </c>
      <c r="G1450">
        <v>8.1300000000000008</v>
      </c>
      <c r="H1450">
        <v>8.5</v>
      </c>
      <c r="I1450">
        <v>7.88</v>
      </c>
      <c r="J1450">
        <v>5.39</v>
      </c>
      <c r="K1450">
        <v>0.5</v>
      </c>
    </row>
    <row r="1451" spans="1:11" x14ac:dyDescent="0.35">
      <c r="A1451" s="111">
        <v>34528</v>
      </c>
      <c r="B1451">
        <v>7.75</v>
      </c>
      <c r="C1451">
        <v>8.9499999999999993</v>
      </c>
      <c r="D1451">
        <v>10.38</v>
      </c>
      <c r="E1451">
        <v>10.75</v>
      </c>
      <c r="F1451">
        <v>7.25</v>
      </c>
      <c r="G1451">
        <v>8.1300000000000008</v>
      </c>
      <c r="H1451">
        <v>8.5</v>
      </c>
      <c r="I1451">
        <v>7.88</v>
      </c>
      <c r="J1451">
        <v>5.25</v>
      </c>
      <c r="K1451">
        <v>0.5</v>
      </c>
    </row>
    <row r="1452" spans="1:11" x14ac:dyDescent="0.35">
      <c r="A1452" s="111">
        <v>34535</v>
      </c>
      <c r="B1452">
        <v>7.5</v>
      </c>
      <c r="C1452">
        <v>8.9499999999999993</v>
      </c>
      <c r="D1452">
        <v>10.38</v>
      </c>
      <c r="E1452">
        <v>10.75</v>
      </c>
      <c r="F1452">
        <v>7</v>
      </c>
      <c r="G1452">
        <v>8.1300000000000008</v>
      </c>
      <c r="H1452">
        <v>8.5</v>
      </c>
      <c r="I1452">
        <v>7.88</v>
      </c>
      <c r="J1452">
        <v>4.88</v>
      </c>
      <c r="K1452">
        <v>0.5</v>
      </c>
    </row>
    <row r="1453" spans="1:11" x14ac:dyDescent="0.35">
      <c r="A1453" s="111">
        <v>34542</v>
      </c>
      <c r="B1453">
        <v>7.5</v>
      </c>
      <c r="C1453">
        <v>8.6999999999999993</v>
      </c>
      <c r="D1453">
        <v>10.130000000000001</v>
      </c>
      <c r="E1453">
        <v>10.75</v>
      </c>
      <c r="F1453">
        <v>7</v>
      </c>
      <c r="G1453">
        <v>8.1300000000000008</v>
      </c>
      <c r="H1453">
        <v>8.5</v>
      </c>
      <c r="I1453">
        <v>7.88</v>
      </c>
      <c r="J1453">
        <v>4.8099999999999996</v>
      </c>
      <c r="K1453">
        <v>0.5</v>
      </c>
    </row>
    <row r="1454" spans="1:11" x14ac:dyDescent="0.35">
      <c r="A1454" s="111">
        <v>34549</v>
      </c>
      <c r="B1454">
        <v>7.25</v>
      </c>
      <c r="C1454">
        <v>8.6999999999999993</v>
      </c>
      <c r="D1454">
        <v>10.130000000000001</v>
      </c>
      <c r="E1454">
        <v>10.75</v>
      </c>
      <c r="F1454">
        <v>6.88</v>
      </c>
      <c r="G1454">
        <v>8</v>
      </c>
      <c r="H1454">
        <v>8.3800000000000008</v>
      </c>
      <c r="I1454">
        <v>7.88</v>
      </c>
      <c r="J1454">
        <v>4.5</v>
      </c>
      <c r="K1454">
        <v>0.5</v>
      </c>
    </row>
    <row r="1455" spans="1:11" x14ac:dyDescent="0.35">
      <c r="A1455" s="111">
        <v>34556</v>
      </c>
      <c r="B1455">
        <v>7.25</v>
      </c>
      <c r="C1455">
        <v>8.4499999999999993</v>
      </c>
      <c r="D1455">
        <v>9.8800000000000008</v>
      </c>
      <c r="E1455">
        <v>10.25</v>
      </c>
      <c r="F1455">
        <v>6.25</v>
      </c>
      <c r="G1455">
        <v>7.75</v>
      </c>
      <c r="H1455">
        <v>7.88</v>
      </c>
      <c r="I1455">
        <v>7.63</v>
      </c>
      <c r="J1455">
        <v>4.47</v>
      </c>
      <c r="K1455">
        <v>0.5</v>
      </c>
    </row>
    <row r="1456" spans="1:11" x14ac:dyDescent="0.35">
      <c r="A1456" s="111">
        <v>34563</v>
      </c>
      <c r="B1456">
        <v>7.25</v>
      </c>
      <c r="C1456">
        <v>8.4499999999999993</v>
      </c>
      <c r="D1456">
        <v>9.8800000000000008</v>
      </c>
      <c r="E1456">
        <v>10.25</v>
      </c>
      <c r="F1456">
        <v>6.25</v>
      </c>
      <c r="G1456">
        <v>7.5</v>
      </c>
      <c r="H1456">
        <v>7.88</v>
      </c>
      <c r="I1456">
        <v>7.38</v>
      </c>
      <c r="J1456">
        <v>4.7</v>
      </c>
      <c r="K1456">
        <v>0.5</v>
      </c>
    </row>
    <row r="1457" spans="1:11" x14ac:dyDescent="0.35">
      <c r="A1457" s="111">
        <v>34570</v>
      </c>
      <c r="B1457">
        <v>7.25</v>
      </c>
      <c r="C1457">
        <v>8.4499999999999993</v>
      </c>
      <c r="D1457">
        <v>9.8800000000000008</v>
      </c>
      <c r="E1457">
        <v>10.25</v>
      </c>
      <c r="F1457">
        <v>6.25</v>
      </c>
      <c r="G1457">
        <v>7.5</v>
      </c>
      <c r="H1457">
        <v>7.88</v>
      </c>
      <c r="I1457">
        <v>7.38</v>
      </c>
      <c r="J1457">
        <v>4.5199999999999996</v>
      </c>
      <c r="K1457">
        <v>0.5</v>
      </c>
    </row>
    <row r="1458" spans="1:11" x14ac:dyDescent="0.35">
      <c r="A1458" s="111">
        <v>34577</v>
      </c>
      <c r="B1458">
        <v>7.25</v>
      </c>
      <c r="C1458">
        <v>8.4499999999999993</v>
      </c>
      <c r="D1458">
        <v>9.8800000000000008</v>
      </c>
      <c r="E1458">
        <v>10.25</v>
      </c>
      <c r="F1458">
        <v>6.13</v>
      </c>
      <c r="G1458">
        <v>7.5</v>
      </c>
      <c r="H1458">
        <v>7.88</v>
      </c>
      <c r="I1458">
        <v>7.38</v>
      </c>
      <c r="J1458">
        <v>4.5199999999999996</v>
      </c>
      <c r="K1458">
        <v>0.5</v>
      </c>
    </row>
    <row r="1459" spans="1:11" x14ac:dyDescent="0.35">
      <c r="A1459" s="111">
        <v>34584</v>
      </c>
      <c r="B1459">
        <v>7.25</v>
      </c>
      <c r="C1459">
        <v>8.4499999999999993</v>
      </c>
      <c r="D1459">
        <v>9.8800000000000008</v>
      </c>
      <c r="E1459">
        <v>10.25</v>
      </c>
      <c r="F1459">
        <v>5.88</v>
      </c>
      <c r="G1459">
        <v>7.5</v>
      </c>
      <c r="H1459">
        <v>7.88</v>
      </c>
      <c r="I1459">
        <v>7.38</v>
      </c>
      <c r="J1459">
        <v>4.72</v>
      </c>
      <c r="K1459">
        <v>0.5</v>
      </c>
    </row>
    <row r="1460" spans="1:11" x14ac:dyDescent="0.35">
      <c r="A1460" s="111">
        <v>34591</v>
      </c>
      <c r="B1460">
        <v>7</v>
      </c>
      <c r="C1460">
        <v>8.4499999999999993</v>
      </c>
      <c r="D1460">
        <v>9.8800000000000008</v>
      </c>
      <c r="E1460">
        <v>10.25</v>
      </c>
      <c r="F1460">
        <v>5.88</v>
      </c>
      <c r="G1460">
        <v>7.5</v>
      </c>
      <c r="H1460">
        <v>7.88</v>
      </c>
      <c r="I1460">
        <v>7.38</v>
      </c>
      <c r="J1460">
        <v>4.4800000000000004</v>
      </c>
      <c r="K1460">
        <v>0.5</v>
      </c>
    </row>
    <row r="1461" spans="1:11" x14ac:dyDescent="0.35">
      <c r="A1461" s="111">
        <v>34598</v>
      </c>
      <c r="B1461">
        <v>7</v>
      </c>
      <c r="C1461">
        <v>8</v>
      </c>
      <c r="D1461">
        <v>9.5</v>
      </c>
      <c r="E1461">
        <v>9.9</v>
      </c>
      <c r="F1461">
        <v>5.88</v>
      </c>
      <c r="G1461">
        <v>7.13</v>
      </c>
      <c r="H1461">
        <v>7.63</v>
      </c>
      <c r="I1461">
        <v>7.13</v>
      </c>
      <c r="J1461">
        <v>4.41</v>
      </c>
      <c r="K1461">
        <v>0.5</v>
      </c>
    </row>
    <row r="1462" spans="1:11" x14ac:dyDescent="0.35">
      <c r="A1462" s="111">
        <v>34605</v>
      </c>
      <c r="B1462">
        <v>7</v>
      </c>
      <c r="C1462">
        <v>8</v>
      </c>
      <c r="D1462">
        <v>9.5</v>
      </c>
      <c r="E1462">
        <v>9.9</v>
      </c>
      <c r="F1462">
        <v>5.88</v>
      </c>
      <c r="G1462">
        <v>7.13</v>
      </c>
      <c r="H1462">
        <v>7.63</v>
      </c>
      <c r="I1462">
        <v>7.13</v>
      </c>
      <c r="J1462">
        <v>4.3099999999999996</v>
      </c>
      <c r="K1462">
        <v>0.5</v>
      </c>
    </row>
    <row r="1463" spans="1:11" x14ac:dyDescent="0.35">
      <c r="A1463" s="111">
        <v>34612</v>
      </c>
      <c r="B1463">
        <v>7</v>
      </c>
      <c r="C1463">
        <v>8</v>
      </c>
      <c r="D1463">
        <v>9.5</v>
      </c>
      <c r="E1463">
        <v>9.9</v>
      </c>
      <c r="F1463">
        <v>5.88</v>
      </c>
      <c r="G1463">
        <v>7.13</v>
      </c>
      <c r="H1463">
        <v>7.63</v>
      </c>
      <c r="I1463">
        <v>7.13</v>
      </c>
      <c r="J1463">
        <v>4.3099999999999996</v>
      </c>
      <c r="K1463">
        <v>0.5</v>
      </c>
    </row>
    <row r="1464" spans="1:11" x14ac:dyDescent="0.35">
      <c r="A1464" s="111">
        <v>34619</v>
      </c>
      <c r="B1464">
        <v>7</v>
      </c>
      <c r="C1464">
        <v>8</v>
      </c>
      <c r="D1464">
        <v>9.5</v>
      </c>
      <c r="E1464">
        <v>9.9</v>
      </c>
      <c r="F1464">
        <v>5.88</v>
      </c>
      <c r="G1464">
        <v>7.13</v>
      </c>
      <c r="H1464">
        <v>7.63</v>
      </c>
      <c r="I1464">
        <v>7.13</v>
      </c>
      <c r="J1464">
        <v>4.3899999999999997</v>
      </c>
      <c r="K1464">
        <v>0.5</v>
      </c>
    </row>
    <row r="1465" spans="1:11" x14ac:dyDescent="0.35">
      <c r="A1465" s="111">
        <v>34626</v>
      </c>
      <c r="B1465">
        <v>7</v>
      </c>
      <c r="C1465">
        <v>8</v>
      </c>
      <c r="D1465">
        <v>9.5</v>
      </c>
      <c r="E1465">
        <v>9.9</v>
      </c>
      <c r="F1465">
        <v>5.88</v>
      </c>
      <c r="G1465">
        <v>7.13</v>
      </c>
      <c r="H1465">
        <v>7.63</v>
      </c>
      <c r="I1465">
        <v>7.13</v>
      </c>
      <c r="J1465">
        <v>4.4800000000000004</v>
      </c>
      <c r="K1465">
        <v>0.5</v>
      </c>
    </row>
    <row r="1466" spans="1:11" x14ac:dyDescent="0.35">
      <c r="A1466" s="111">
        <v>34633</v>
      </c>
      <c r="B1466">
        <v>7</v>
      </c>
      <c r="C1466">
        <v>8</v>
      </c>
      <c r="D1466">
        <v>9.5</v>
      </c>
      <c r="E1466">
        <v>9.9</v>
      </c>
      <c r="F1466">
        <v>5.88</v>
      </c>
      <c r="G1466">
        <v>7.13</v>
      </c>
      <c r="H1466">
        <v>7.88</v>
      </c>
      <c r="I1466">
        <v>7.38</v>
      </c>
      <c r="J1466">
        <v>4.3899999999999997</v>
      </c>
      <c r="K1466">
        <v>0.5</v>
      </c>
    </row>
    <row r="1467" spans="1:11" x14ac:dyDescent="0.35">
      <c r="A1467" s="111">
        <v>34640</v>
      </c>
      <c r="B1467">
        <v>7</v>
      </c>
      <c r="C1467">
        <v>8</v>
      </c>
      <c r="D1467">
        <v>9.5</v>
      </c>
      <c r="E1467">
        <v>9.9</v>
      </c>
      <c r="F1467">
        <v>5.88</v>
      </c>
      <c r="G1467">
        <v>7.13</v>
      </c>
      <c r="H1467">
        <v>7.88</v>
      </c>
      <c r="I1467">
        <v>7.38</v>
      </c>
      <c r="J1467">
        <v>4.42</v>
      </c>
      <c r="K1467">
        <v>0.5</v>
      </c>
    </row>
    <row r="1468" spans="1:11" x14ac:dyDescent="0.35">
      <c r="A1468" s="111">
        <v>34647</v>
      </c>
      <c r="B1468">
        <v>7</v>
      </c>
      <c r="C1468">
        <v>8</v>
      </c>
      <c r="D1468">
        <v>9.5</v>
      </c>
      <c r="E1468">
        <v>9.9</v>
      </c>
      <c r="F1468">
        <v>5.88</v>
      </c>
      <c r="G1468">
        <v>7.13</v>
      </c>
      <c r="H1468">
        <v>7.88</v>
      </c>
      <c r="I1468">
        <v>7.38</v>
      </c>
      <c r="J1468">
        <v>4.58</v>
      </c>
      <c r="K1468">
        <v>0.5</v>
      </c>
    </row>
    <row r="1469" spans="1:11" x14ac:dyDescent="0.35">
      <c r="A1469" s="111">
        <v>34654</v>
      </c>
      <c r="B1469">
        <v>7</v>
      </c>
      <c r="C1469">
        <v>8</v>
      </c>
      <c r="D1469">
        <v>9.5</v>
      </c>
      <c r="E1469">
        <v>9.9</v>
      </c>
      <c r="F1469">
        <v>5.88</v>
      </c>
      <c r="G1469">
        <v>7.13</v>
      </c>
      <c r="H1469">
        <v>7.88</v>
      </c>
      <c r="I1469">
        <v>7.38</v>
      </c>
      <c r="J1469">
        <v>4.67</v>
      </c>
      <c r="K1469">
        <v>0.5</v>
      </c>
    </row>
    <row r="1470" spans="1:11" x14ac:dyDescent="0.35">
      <c r="A1470" s="111">
        <v>34661</v>
      </c>
      <c r="B1470">
        <v>7</v>
      </c>
      <c r="C1470">
        <v>8</v>
      </c>
      <c r="D1470">
        <v>9.5</v>
      </c>
      <c r="E1470">
        <v>9.9</v>
      </c>
      <c r="F1470">
        <v>5.88</v>
      </c>
      <c r="G1470">
        <v>7.13</v>
      </c>
      <c r="H1470">
        <v>7.88</v>
      </c>
      <c r="I1470">
        <v>7.38</v>
      </c>
      <c r="J1470">
        <v>4.7300000000000004</v>
      </c>
      <c r="K1470">
        <v>0.5</v>
      </c>
    </row>
    <row r="1471" spans="1:11" x14ac:dyDescent="0.35">
      <c r="A1471" s="111">
        <v>34668</v>
      </c>
      <c r="B1471">
        <v>7</v>
      </c>
      <c r="C1471">
        <v>8</v>
      </c>
      <c r="D1471">
        <v>9.5</v>
      </c>
      <c r="E1471">
        <v>9.9</v>
      </c>
      <c r="F1471">
        <v>5.88</v>
      </c>
      <c r="G1471">
        <v>7.13</v>
      </c>
      <c r="H1471">
        <v>7.88</v>
      </c>
      <c r="I1471">
        <v>7.38</v>
      </c>
      <c r="J1471">
        <v>4.8099999999999996</v>
      </c>
      <c r="K1471">
        <v>0.5</v>
      </c>
    </row>
    <row r="1472" spans="1:11" x14ac:dyDescent="0.35">
      <c r="A1472" s="111">
        <v>34675</v>
      </c>
      <c r="B1472">
        <v>7.5</v>
      </c>
      <c r="C1472">
        <v>8</v>
      </c>
      <c r="D1472">
        <v>9.5</v>
      </c>
      <c r="E1472">
        <v>9.9</v>
      </c>
      <c r="F1472">
        <v>5.88</v>
      </c>
      <c r="G1472">
        <v>7.13</v>
      </c>
      <c r="H1472">
        <v>7.88</v>
      </c>
      <c r="I1472">
        <v>7.38</v>
      </c>
      <c r="J1472">
        <v>5.09</v>
      </c>
      <c r="K1472">
        <v>0.5</v>
      </c>
    </row>
    <row r="1473" spans="1:11" x14ac:dyDescent="0.35">
      <c r="A1473" s="111">
        <v>34682</v>
      </c>
      <c r="B1473">
        <v>8</v>
      </c>
      <c r="C1473">
        <v>9</v>
      </c>
      <c r="D1473">
        <v>10</v>
      </c>
      <c r="E1473">
        <v>10.5</v>
      </c>
      <c r="F1473">
        <v>6.38</v>
      </c>
      <c r="G1473">
        <v>7.63</v>
      </c>
      <c r="H1473">
        <v>8.1300000000000008</v>
      </c>
      <c r="I1473">
        <v>7.63</v>
      </c>
      <c r="J1473">
        <v>5.83</v>
      </c>
      <c r="K1473">
        <v>0.5</v>
      </c>
    </row>
    <row r="1474" spans="1:11" x14ac:dyDescent="0.35">
      <c r="A1474" s="111">
        <v>34689</v>
      </c>
      <c r="B1474">
        <v>8</v>
      </c>
      <c r="C1474">
        <v>9.5</v>
      </c>
      <c r="D1474">
        <v>10.25</v>
      </c>
      <c r="E1474">
        <v>10.5</v>
      </c>
      <c r="F1474">
        <v>6.88</v>
      </c>
      <c r="G1474">
        <v>7.88</v>
      </c>
      <c r="H1474">
        <v>8.3800000000000008</v>
      </c>
      <c r="I1474">
        <v>7.88</v>
      </c>
      <c r="J1474">
        <v>5.84</v>
      </c>
      <c r="K1474">
        <v>0.5</v>
      </c>
    </row>
    <row r="1475" spans="1:11" x14ac:dyDescent="0.35">
      <c r="A1475" s="111">
        <v>34696</v>
      </c>
      <c r="B1475">
        <v>8</v>
      </c>
      <c r="C1475">
        <v>9.5</v>
      </c>
      <c r="D1475">
        <v>10.25</v>
      </c>
      <c r="E1475">
        <v>10.5</v>
      </c>
      <c r="F1475">
        <v>6.88</v>
      </c>
      <c r="G1475">
        <v>7.88</v>
      </c>
      <c r="H1475">
        <v>8.3800000000000008</v>
      </c>
      <c r="I1475">
        <v>7.88</v>
      </c>
      <c r="J1475">
        <v>5.81</v>
      </c>
      <c r="K1475">
        <v>0.5</v>
      </c>
    </row>
    <row r="1476" spans="1:11" x14ac:dyDescent="0.35">
      <c r="A1476" s="111">
        <v>34703</v>
      </c>
      <c r="B1476">
        <v>8</v>
      </c>
      <c r="C1476">
        <v>9.5</v>
      </c>
      <c r="D1476">
        <v>10.25</v>
      </c>
      <c r="E1476">
        <v>10.5</v>
      </c>
      <c r="F1476">
        <v>6.88</v>
      </c>
      <c r="G1476">
        <v>7.88</v>
      </c>
      <c r="H1476">
        <v>8.3800000000000008</v>
      </c>
      <c r="I1476">
        <v>7.88</v>
      </c>
      <c r="J1476">
        <v>6.2</v>
      </c>
      <c r="K1476">
        <v>0.5</v>
      </c>
    </row>
    <row r="1477" spans="1:11" x14ac:dyDescent="0.35">
      <c r="A1477" s="111">
        <v>34710</v>
      </c>
      <c r="B1477">
        <v>8</v>
      </c>
      <c r="C1477">
        <v>9.5</v>
      </c>
      <c r="D1477">
        <v>10.25</v>
      </c>
      <c r="E1477">
        <v>10.5</v>
      </c>
      <c r="F1477">
        <v>6.88</v>
      </c>
      <c r="G1477">
        <v>7.88</v>
      </c>
      <c r="H1477">
        <v>8.3800000000000008</v>
      </c>
      <c r="I1477">
        <v>7.88</v>
      </c>
      <c r="J1477">
        <v>6.01</v>
      </c>
      <c r="K1477">
        <v>0.5</v>
      </c>
    </row>
    <row r="1478" spans="1:11" x14ac:dyDescent="0.35">
      <c r="A1478" s="111">
        <v>34717</v>
      </c>
      <c r="B1478">
        <v>9.25</v>
      </c>
      <c r="C1478">
        <v>10</v>
      </c>
      <c r="D1478">
        <v>10.5</v>
      </c>
      <c r="E1478">
        <v>10.75</v>
      </c>
      <c r="F1478">
        <v>7.38</v>
      </c>
      <c r="G1478">
        <v>8.1300000000000008</v>
      </c>
      <c r="H1478">
        <v>8.6300000000000008</v>
      </c>
      <c r="I1478">
        <v>8.1300000000000008</v>
      </c>
      <c r="J1478">
        <v>6.98</v>
      </c>
      <c r="K1478">
        <v>0.5</v>
      </c>
    </row>
    <row r="1479" spans="1:11" x14ac:dyDescent="0.35">
      <c r="A1479" s="111">
        <v>34724</v>
      </c>
      <c r="B1479">
        <v>9.25</v>
      </c>
      <c r="C1479">
        <v>10</v>
      </c>
      <c r="D1479">
        <v>10.5</v>
      </c>
      <c r="E1479">
        <v>10.75</v>
      </c>
      <c r="F1479">
        <v>7.38</v>
      </c>
      <c r="G1479">
        <v>8.1300000000000008</v>
      </c>
      <c r="H1479">
        <v>8.6300000000000008</v>
      </c>
      <c r="I1479">
        <v>8.25</v>
      </c>
      <c r="J1479">
        <v>7.15</v>
      </c>
      <c r="K1479">
        <v>0.5</v>
      </c>
    </row>
    <row r="1480" spans="1:11" x14ac:dyDescent="0.35">
      <c r="A1480" s="111">
        <v>34731</v>
      </c>
      <c r="B1480">
        <v>9.25</v>
      </c>
      <c r="C1480">
        <v>10</v>
      </c>
      <c r="D1480">
        <v>10.5</v>
      </c>
      <c r="E1480">
        <v>10.75</v>
      </c>
      <c r="F1480">
        <v>7.38</v>
      </c>
      <c r="G1480">
        <v>8.1300000000000008</v>
      </c>
      <c r="H1480">
        <v>8.6300000000000008</v>
      </c>
      <c r="I1480">
        <v>8.25</v>
      </c>
      <c r="J1480">
        <v>7</v>
      </c>
      <c r="K1480">
        <v>0.5</v>
      </c>
    </row>
    <row r="1481" spans="1:11" x14ac:dyDescent="0.35">
      <c r="A1481" s="111">
        <v>34738</v>
      </c>
      <c r="B1481">
        <v>9.25</v>
      </c>
      <c r="C1481">
        <v>9.75</v>
      </c>
      <c r="D1481">
        <v>10.130000000000001</v>
      </c>
      <c r="E1481">
        <v>10.38</v>
      </c>
      <c r="F1481">
        <v>7.38</v>
      </c>
      <c r="G1481">
        <v>7.75</v>
      </c>
      <c r="H1481">
        <v>8.25</v>
      </c>
      <c r="I1481">
        <v>7.88</v>
      </c>
      <c r="J1481">
        <v>6.72</v>
      </c>
      <c r="K1481">
        <v>0.5</v>
      </c>
    </row>
    <row r="1482" spans="1:11" x14ac:dyDescent="0.35">
      <c r="A1482" s="111">
        <v>34745</v>
      </c>
      <c r="B1482">
        <v>9.25</v>
      </c>
      <c r="C1482">
        <v>9.75</v>
      </c>
      <c r="D1482">
        <v>10</v>
      </c>
      <c r="E1482">
        <v>10.38</v>
      </c>
      <c r="F1482">
        <v>7.38</v>
      </c>
      <c r="G1482">
        <v>7.75</v>
      </c>
      <c r="H1482">
        <v>8.25</v>
      </c>
      <c r="I1482">
        <v>7.88</v>
      </c>
      <c r="J1482">
        <v>6.84</v>
      </c>
      <c r="K1482">
        <v>0.5</v>
      </c>
    </row>
    <row r="1483" spans="1:11" x14ac:dyDescent="0.35">
      <c r="A1483" s="111">
        <v>34752</v>
      </c>
      <c r="B1483">
        <v>9.5</v>
      </c>
      <c r="C1483">
        <v>9.6300000000000008</v>
      </c>
      <c r="D1483">
        <v>10</v>
      </c>
      <c r="E1483">
        <v>10.38</v>
      </c>
      <c r="F1483">
        <v>7.38</v>
      </c>
      <c r="G1483">
        <v>7.75</v>
      </c>
      <c r="H1483">
        <v>8.25</v>
      </c>
      <c r="I1483">
        <v>7.88</v>
      </c>
      <c r="J1483">
        <v>7.15</v>
      </c>
      <c r="K1483">
        <v>0.5</v>
      </c>
    </row>
    <row r="1484" spans="1:11" x14ac:dyDescent="0.35">
      <c r="A1484" s="111">
        <v>34759</v>
      </c>
      <c r="B1484">
        <v>9.25</v>
      </c>
      <c r="C1484">
        <v>9.6300000000000008</v>
      </c>
      <c r="D1484">
        <v>10</v>
      </c>
      <c r="E1484">
        <v>10.25</v>
      </c>
      <c r="F1484">
        <v>7.38</v>
      </c>
      <c r="G1484">
        <v>7.75</v>
      </c>
      <c r="H1484">
        <v>8.1300000000000008</v>
      </c>
      <c r="I1484">
        <v>7.75</v>
      </c>
      <c r="J1484">
        <v>6.79</v>
      </c>
      <c r="K1484">
        <v>0.5</v>
      </c>
    </row>
    <row r="1485" spans="1:11" x14ac:dyDescent="0.35">
      <c r="A1485" s="111">
        <v>34766</v>
      </c>
      <c r="B1485">
        <v>9.75</v>
      </c>
      <c r="C1485">
        <v>9.25</v>
      </c>
      <c r="D1485">
        <v>9.6300000000000008</v>
      </c>
      <c r="E1485">
        <v>9.8800000000000008</v>
      </c>
      <c r="F1485">
        <v>7</v>
      </c>
      <c r="G1485">
        <v>7.38</v>
      </c>
      <c r="H1485">
        <v>7.75</v>
      </c>
      <c r="I1485">
        <v>7.38</v>
      </c>
      <c r="J1485">
        <v>7.37</v>
      </c>
      <c r="K1485">
        <v>0.5</v>
      </c>
    </row>
    <row r="1486" spans="1:11" x14ac:dyDescent="0.35">
      <c r="A1486" s="111">
        <v>34773</v>
      </c>
      <c r="B1486">
        <v>9.75</v>
      </c>
      <c r="C1486">
        <v>9.25</v>
      </c>
      <c r="D1486">
        <v>9.6300000000000008</v>
      </c>
      <c r="E1486">
        <v>9.8800000000000008</v>
      </c>
      <c r="F1486">
        <v>7</v>
      </c>
      <c r="G1486">
        <v>7.38</v>
      </c>
      <c r="H1486">
        <v>7.75</v>
      </c>
      <c r="I1486">
        <v>7.38</v>
      </c>
      <c r="J1486">
        <v>7.17</v>
      </c>
      <c r="K1486">
        <v>0.5</v>
      </c>
    </row>
    <row r="1487" spans="1:11" x14ac:dyDescent="0.35">
      <c r="A1487" s="111">
        <v>34780</v>
      </c>
      <c r="B1487">
        <v>9.75</v>
      </c>
      <c r="C1487">
        <v>9.25</v>
      </c>
      <c r="D1487">
        <v>9.6300000000000008</v>
      </c>
      <c r="E1487">
        <v>9.8800000000000008</v>
      </c>
      <c r="F1487">
        <v>7</v>
      </c>
      <c r="G1487">
        <v>7.38</v>
      </c>
      <c r="H1487">
        <v>7.75</v>
      </c>
      <c r="I1487">
        <v>7.38</v>
      </c>
      <c r="J1487">
        <v>7.17</v>
      </c>
      <c r="K1487">
        <v>0.5</v>
      </c>
    </row>
    <row r="1488" spans="1:11" x14ac:dyDescent="0.35">
      <c r="A1488" s="111">
        <v>34787</v>
      </c>
      <c r="B1488">
        <v>9.75</v>
      </c>
      <c r="C1488">
        <v>9.25</v>
      </c>
      <c r="D1488">
        <v>9.6300000000000008</v>
      </c>
      <c r="E1488">
        <v>9.8800000000000008</v>
      </c>
      <c r="F1488">
        <v>7</v>
      </c>
      <c r="G1488">
        <v>7.38</v>
      </c>
      <c r="H1488">
        <v>7.75</v>
      </c>
      <c r="I1488">
        <v>7.38</v>
      </c>
      <c r="J1488">
        <v>7.24</v>
      </c>
      <c r="K1488">
        <v>0.5</v>
      </c>
    </row>
    <row r="1489" spans="1:11" x14ac:dyDescent="0.35">
      <c r="A1489" s="111">
        <v>34794</v>
      </c>
      <c r="B1489">
        <v>9.75</v>
      </c>
      <c r="C1489">
        <v>9.25</v>
      </c>
      <c r="D1489">
        <v>9.6300000000000008</v>
      </c>
      <c r="E1489">
        <v>9.8800000000000008</v>
      </c>
      <c r="F1489">
        <v>7</v>
      </c>
      <c r="G1489">
        <v>7.38</v>
      </c>
      <c r="H1489">
        <v>7.75</v>
      </c>
      <c r="I1489">
        <v>7.38</v>
      </c>
      <c r="J1489">
        <v>7.31</v>
      </c>
      <c r="K1489">
        <v>0.5</v>
      </c>
    </row>
    <row r="1490" spans="1:11" x14ac:dyDescent="0.35">
      <c r="A1490" s="111">
        <v>34801</v>
      </c>
      <c r="B1490">
        <v>9.75</v>
      </c>
      <c r="C1490">
        <v>9.25</v>
      </c>
      <c r="D1490">
        <v>9.6300000000000008</v>
      </c>
      <c r="E1490">
        <v>9.8800000000000008</v>
      </c>
      <c r="F1490">
        <v>7</v>
      </c>
      <c r="G1490">
        <v>7.38</v>
      </c>
      <c r="H1490">
        <v>7.75</v>
      </c>
      <c r="I1490">
        <v>7.38</v>
      </c>
      <c r="J1490">
        <v>7.07</v>
      </c>
      <c r="K1490">
        <v>0.5</v>
      </c>
    </row>
    <row r="1491" spans="1:11" x14ac:dyDescent="0.35">
      <c r="A1491" s="111">
        <v>34808</v>
      </c>
      <c r="B1491">
        <v>9.75</v>
      </c>
      <c r="C1491">
        <v>9.25</v>
      </c>
      <c r="D1491">
        <v>9.1300000000000008</v>
      </c>
      <c r="E1491">
        <v>9.3800000000000008</v>
      </c>
      <c r="F1491">
        <v>7</v>
      </c>
      <c r="G1491">
        <v>7.38</v>
      </c>
      <c r="H1491">
        <v>7.75</v>
      </c>
      <c r="I1491">
        <v>7.38</v>
      </c>
      <c r="J1491">
        <v>6.95</v>
      </c>
      <c r="K1491">
        <v>0.5</v>
      </c>
    </row>
    <row r="1492" spans="1:11" x14ac:dyDescent="0.35">
      <c r="A1492" s="111">
        <v>34815</v>
      </c>
      <c r="B1492">
        <v>9.75</v>
      </c>
      <c r="C1492">
        <v>9</v>
      </c>
      <c r="D1492">
        <v>9.1300000000000008</v>
      </c>
      <c r="E1492">
        <v>9.3800000000000008</v>
      </c>
      <c r="F1492">
        <v>6.75</v>
      </c>
      <c r="G1492">
        <v>6.88</v>
      </c>
      <c r="H1492">
        <v>7.25</v>
      </c>
      <c r="I1492">
        <v>7.13</v>
      </c>
      <c r="J1492">
        <v>6.94</v>
      </c>
      <c r="K1492">
        <v>0.5</v>
      </c>
    </row>
    <row r="1493" spans="1:11" x14ac:dyDescent="0.35">
      <c r="A1493" s="111">
        <v>34822</v>
      </c>
      <c r="B1493">
        <v>9.75</v>
      </c>
      <c r="C1493">
        <v>9</v>
      </c>
      <c r="D1493">
        <v>9.1300000000000008</v>
      </c>
      <c r="E1493">
        <v>9.3800000000000008</v>
      </c>
      <c r="F1493">
        <v>6.75</v>
      </c>
      <c r="G1493">
        <v>6.88</v>
      </c>
      <c r="H1493">
        <v>7.25</v>
      </c>
      <c r="I1493">
        <v>6.88</v>
      </c>
      <c r="J1493">
        <v>6.77</v>
      </c>
      <c r="K1493">
        <v>0.5</v>
      </c>
    </row>
    <row r="1494" spans="1:11" x14ac:dyDescent="0.35">
      <c r="A1494" s="111">
        <v>34829</v>
      </c>
      <c r="B1494">
        <v>9.25</v>
      </c>
      <c r="C1494">
        <v>8.5</v>
      </c>
      <c r="D1494">
        <v>8.6300000000000008</v>
      </c>
      <c r="E1494">
        <v>8.8800000000000008</v>
      </c>
      <c r="F1494">
        <v>6.25</v>
      </c>
      <c r="G1494">
        <v>6.38</v>
      </c>
      <c r="H1494">
        <v>6.75</v>
      </c>
      <c r="I1494">
        <v>6.38</v>
      </c>
      <c r="J1494">
        <v>6.24</v>
      </c>
      <c r="K1494">
        <v>0.5</v>
      </c>
    </row>
    <row r="1495" spans="1:11" x14ac:dyDescent="0.35">
      <c r="A1495" s="111">
        <v>34836</v>
      </c>
      <c r="B1495">
        <v>9.25</v>
      </c>
      <c r="C1495">
        <v>8.5</v>
      </c>
      <c r="D1495">
        <v>8.6300000000000008</v>
      </c>
      <c r="E1495">
        <v>8.8800000000000008</v>
      </c>
      <c r="F1495">
        <v>6.25</v>
      </c>
      <c r="G1495">
        <v>6.38</v>
      </c>
      <c r="H1495">
        <v>6.75</v>
      </c>
      <c r="I1495">
        <v>6.38</v>
      </c>
      <c r="J1495">
        <v>6.37</v>
      </c>
      <c r="K1495">
        <v>0.5</v>
      </c>
    </row>
    <row r="1496" spans="1:11" x14ac:dyDescent="0.35">
      <c r="A1496" s="111">
        <v>34843</v>
      </c>
      <c r="B1496">
        <v>9.25</v>
      </c>
      <c r="C1496">
        <v>8.5</v>
      </c>
      <c r="D1496">
        <v>8.6300000000000008</v>
      </c>
      <c r="E1496">
        <v>8.8800000000000008</v>
      </c>
      <c r="F1496">
        <v>6.25</v>
      </c>
      <c r="G1496">
        <v>6.38</v>
      </c>
      <c r="H1496">
        <v>6.75</v>
      </c>
      <c r="I1496">
        <v>6.38</v>
      </c>
      <c r="J1496">
        <v>6.48</v>
      </c>
      <c r="K1496">
        <v>0.5</v>
      </c>
    </row>
    <row r="1497" spans="1:11" x14ac:dyDescent="0.35">
      <c r="A1497" s="111">
        <v>34850</v>
      </c>
      <c r="B1497">
        <v>9.25</v>
      </c>
      <c r="C1497">
        <v>8.5</v>
      </c>
      <c r="D1497">
        <v>8.6300000000000008</v>
      </c>
      <c r="E1497">
        <v>8.8800000000000008</v>
      </c>
      <c r="F1497">
        <v>6.25</v>
      </c>
      <c r="G1497">
        <v>6.38</v>
      </c>
      <c r="H1497">
        <v>6.75</v>
      </c>
      <c r="I1497">
        <v>6.38</v>
      </c>
      <c r="J1497">
        <v>6.41</v>
      </c>
      <c r="K1497">
        <v>0.5</v>
      </c>
    </row>
    <row r="1498" spans="1:11" x14ac:dyDescent="0.35">
      <c r="A1498" s="111">
        <v>34857</v>
      </c>
      <c r="B1498">
        <v>9</v>
      </c>
      <c r="C1498">
        <v>8.25</v>
      </c>
      <c r="D1498">
        <v>8.3800000000000008</v>
      </c>
      <c r="E1498">
        <v>8.6300000000000008</v>
      </c>
      <c r="F1498">
        <v>6</v>
      </c>
      <c r="G1498">
        <v>6.13</v>
      </c>
      <c r="H1498">
        <v>6.5</v>
      </c>
      <c r="I1498">
        <v>6.13</v>
      </c>
      <c r="J1498">
        <v>6.15</v>
      </c>
      <c r="K1498">
        <v>0.5</v>
      </c>
    </row>
    <row r="1499" spans="1:11" x14ac:dyDescent="0.35">
      <c r="A1499" s="111">
        <v>34864</v>
      </c>
      <c r="B1499">
        <v>8.75</v>
      </c>
      <c r="C1499">
        <v>8</v>
      </c>
      <c r="D1499">
        <v>8.25</v>
      </c>
      <c r="E1499">
        <v>8.6300000000000008</v>
      </c>
      <c r="F1499">
        <v>6</v>
      </c>
      <c r="G1499">
        <v>6.13</v>
      </c>
      <c r="H1499">
        <v>6.5</v>
      </c>
      <c r="I1499">
        <v>6.13</v>
      </c>
      <c r="J1499">
        <v>5.96</v>
      </c>
      <c r="K1499">
        <v>0.5</v>
      </c>
    </row>
    <row r="1500" spans="1:11" x14ac:dyDescent="0.35">
      <c r="A1500" s="111">
        <v>34871</v>
      </c>
      <c r="B1500">
        <v>8.75</v>
      </c>
      <c r="C1500">
        <v>8</v>
      </c>
      <c r="D1500">
        <v>8.25</v>
      </c>
      <c r="E1500">
        <v>8.6300000000000008</v>
      </c>
      <c r="F1500">
        <v>5.88</v>
      </c>
      <c r="G1500">
        <v>6</v>
      </c>
      <c r="H1500">
        <v>6.5</v>
      </c>
      <c r="I1500">
        <v>6.13</v>
      </c>
      <c r="J1500">
        <v>5.76</v>
      </c>
      <c r="K1500">
        <v>0.5</v>
      </c>
    </row>
    <row r="1501" spans="1:11" x14ac:dyDescent="0.35">
      <c r="A1501" s="111">
        <v>34878</v>
      </c>
      <c r="B1501">
        <v>8.75</v>
      </c>
      <c r="C1501">
        <v>8</v>
      </c>
      <c r="D1501">
        <v>8.25</v>
      </c>
      <c r="E1501">
        <v>8.6300000000000008</v>
      </c>
      <c r="F1501">
        <v>5.88</v>
      </c>
      <c r="G1501">
        <v>6</v>
      </c>
      <c r="H1501">
        <v>6.5</v>
      </c>
      <c r="I1501">
        <v>6.13</v>
      </c>
      <c r="J1501">
        <v>5.74</v>
      </c>
      <c r="K1501">
        <v>0.5</v>
      </c>
    </row>
    <row r="1502" spans="1:11" x14ac:dyDescent="0.35">
      <c r="A1502" s="111">
        <v>34885</v>
      </c>
      <c r="B1502">
        <v>8.75</v>
      </c>
      <c r="C1502">
        <v>8</v>
      </c>
      <c r="D1502">
        <v>8.25</v>
      </c>
      <c r="E1502">
        <v>8.6300000000000008</v>
      </c>
      <c r="F1502">
        <v>5.88</v>
      </c>
      <c r="G1502">
        <v>6</v>
      </c>
      <c r="H1502">
        <v>6.5</v>
      </c>
      <c r="I1502">
        <v>6.13</v>
      </c>
      <c r="J1502">
        <v>5.82</v>
      </c>
      <c r="K1502">
        <v>0.5</v>
      </c>
    </row>
    <row r="1503" spans="1:11" x14ac:dyDescent="0.35">
      <c r="A1503" s="111">
        <v>34892</v>
      </c>
      <c r="B1503">
        <v>8.25</v>
      </c>
      <c r="C1503">
        <v>7.63</v>
      </c>
      <c r="D1503">
        <v>8.1300000000000008</v>
      </c>
      <c r="E1503">
        <v>8.5</v>
      </c>
      <c r="F1503">
        <v>5.38</v>
      </c>
      <c r="G1503">
        <v>5.88</v>
      </c>
      <c r="H1503">
        <v>6.38</v>
      </c>
      <c r="I1503">
        <v>6</v>
      </c>
      <c r="J1503">
        <v>5.35</v>
      </c>
      <c r="K1503">
        <v>0.5</v>
      </c>
    </row>
    <row r="1504" spans="1:11" x14ac:dyDescent="0.35">
      <c r="A1504" s="111">
        <v>34899</v>
      </c>
      <c r="B1504">
        <v>8.25</v>
      </c>
      <c r="C1504">
        <v>7.63</v>
      </c>
      <c r="D1504">
        <v>8.1300000000000008</v>
      </c>
      <c r="E1504">
        <v>8.5</v>
      </c>
      <c r="F1504">
        <v>5.38</v>
      </c>
      <c r="G1504">
        <v>5.88</v>
      </c>
      <c r="H1504">
        <v>6.38</v>
      </c>
      <c r="I1504">
        <v>6</v>
      </c>
      <c r="J1504">
        <v>5.55</v>
      </c>
      <c r="K1504">
        <v>0.5</v>
      </c>
    </row>
    <row r="1505" spans="1:11" x14ac:dyDescent="0.35">
      <c r="A1505" s="111">
        <v>34906</v>
      </c>
      <c r="B1505">
        <v>8.25</v>
      </c>
      <c r="C1505">
        <v>7.63</v>
      </c>
      <c r="D1505">
        <v>8.1300000000000008</v>
      </c>
      <c r="E1505">
        <v>8.5</v>
      </c>
      <c r="F1505">
        <v>5.38</v>
      </c>
      <c r="G1505">
        <v>5.88</v>
      </c>
      <c r="H1505">
        <v>6.38</v>
      </c>
      <c r="I1505">
        <v>6</v>
      </c>
      <c r="J1505">
        <v>5.64</v>
      </c>
      <c r="K1505">
        <v>0.5</v>
      </c>
    </row>
    <row r="1506" spans="1:11" x14ac:dyDescent="0.35">
      <c r="A1506" s="111">
        <v>34913</v>
      </c>
      <c r="B1506">
        <v>8.25</v>
      </c>
      <c r="C1506">
        <v>8.1300000000000008</v>
      </c>
      <c r="D1506">
        <v>8.6300000000000008</v>
      </c>
      <c r="E1506">
        <v>8.9499999999999993</v>
      </c>
      <c r="F1506">
        <v>5.88</v>
      </c>
      <c r="G1506">
        <v>6.38</v>
      </c>
      <c r="H1506">
        <v>6.88</v>
      </c>
      <c r="I1506">
        <v>6.5</v>
      </c>
      <c r="J1506">
        <v>5.79</v>
      </c>
      <c r="K1506">
        <v>0.5</v>
      </c>
    </row>
    <row r="1507" spans="1:11" x14ac:dyDescent="0.35">
      <c r="A1507" s="111">
        <v>34920</v>
      </c>
      <c r="B1507">
        <v>8.25</v>
      </c>
      <c r="C1507">
        <v>8.1300000000000008</v>
      </c>
      <c r="D1507">
        <v>8.6300000000000008</v>
      </c>
      <c r="E1507">
        <v>8.9499999999999993</v>
      </c>
      <c r="F1507">
        <v>5.88</v>
      </c>
      <c r="G1507">
        <v>6.38</v>
      </c>
      <c r="H1507">
        <v>6.88</v>
      </c>
      <c r="I1507">
        <v>6.5</v>
      </c>
      <c r="J1507">
        <v>5.61</v>
      </c>
      <c r="K1507">
        <v>0.5</v>
      </c>
    </row>
    <row r="1508" spans="1:11" x14ac:dyDescent="0.35">
      <c r="A1508" s="111">
        <v>34927</v>
      </c>
      <c r="B1508">
        <v>8.25</v>
      </c>
      <c r="C1508">
        <v>8.1300000000000008</v>
      </c>
      <c r="D1508">
        <v>8.6300000000000008</v>
      </c>
      <c r="E1508">
        <v>8.9499999999999993</v>
      </c>
      <c r="F1508">
        <v>5.88</v>
      </c>
      <c r="G1508">
        <v>6.38</v>
      </c>
      <c r="H1508">
        <v>6.88</v>
      </c>
      <c r="I1508">
        <v>6.5</v>
      </c>
      <c r="J1508">
        <v>5.59</v>
      </c>
      <c r="K1508">
        <v>0.5</v>
      </c>
    </row>
    <row r="1509" spans="1:11" x14ac:dyDescent="0.35">
      <c r="A1509" s="111">
        <v>34934</v>
      </c>
      <c r="B1509">
        <v>8.25</v>
      </c>
      <c r="C1509">
        <v>8.1300000000000008</v>
      </c>
      <c r="D1509">
        <v>8.6300000000000008</v>
      </c>
      <c r="E1509">
        <v>8.9499999999999993</v>
      </c>
      <c r="F1509">
        <v>5.88</v>
      </c>
      <c r="G1509">
        <v>6.38</v>
      </c>
      <c r="H1509">
        <v>6.88</v>
      </c>
      <c r="I1509">
        <v>6.5</v>
      </c>
      <c r="J1509">
        <v>5.47</v>
      </c>
      <c r="K1509">
        <v>0.5</v>
      </c>
    </row>
    <row r="1510" spans="1:11" x14ac:dyDescent="0.35">
      <c r="A1510" s="111">
        <v>34941</v>
      </c>
      <c r="B1510">
        <v>8</v>
      </c>
      <c r="C1510">
        <v>8.1300000000000008</v>
      </c>
      <c r="D1510">
        <v>8.6300000000000008</v>
      </c>
      <c r="E1510">
        <v>8.9499999999999993</v>
      </c>
      <c r="F1510">
        <v>5.88</v>
      </c>
      <c r="G1510">
        <v>6.38</v>
      </c>
      <c r="H1510">
        <v>6.88</v>
      </c>
      <c r="I1510">
        <v>6.5</v>
      </c>
      <c r="J1510">
        <v>5.36</v>
      </c>
      <c r="K1510">
        <v>0.5</v>
      </c>
    </row>
    <row r="1511" spans="1:11" x14ac:dyDescent="0.35">
      <c r="A1511" s="111">
        <v>34948</v>
      </c>
      <c r="B1511">
        <v>8</v>
      </c>
      <c r="C1511">
        <v>8.1300000000000008</v>
      </c>
      <c r="D1511">
        <v>8.6300000000000008</v>
      </c>
      <c r="E1511">
        <v>8.9499999999999993</v>
      </c>
      <c r="F1511">
        <v>5.88</v>
      </c>
      <c r="G1511">
        <v>6.38</v>
      </c>
      <c r="H1511">
        <v>6.88</v>
      </c>
      <c r="I1511">
        <v>6.5</v>
      </c>
      <c r="J1511">
        <v>5.3</v>
      </c>
      <c r="K1511">
        <v>0.5</v>
      </c>
    </row>
    <row r="1512" spans="1:11" x14ac:dyDescent="0.35">
      <c r="A1512" s="111">
        <v>34955</v>
      </c>
      <c r="B1512">
        <v>8</v>
      </c>
      <c r="C1512">
        <v>8.1300000000000008</v>
      </c>
      <c r="D1512">
        <v>8.6300000000000008</v>
      </c>
      <c r="E1512">
        <v>8.9499999999999993</v>
      </c>
      <c r="F1512">
        <v>5.88</v>
      </c>
      <c r="G1512">
        <v>6.38</v>
      </c>
      <c r="H1512">
        <v>6.88</v>
      </c>
      <c r="I1512">
        <v>6.5</v>
      </c>
      <c r="J1512">
        <v>5.65</v>
      </c>
      <c r="K1512">
        <v>0.5</v>
      </c>
    </row>
    <row r="1513" spans="1:11" x14ac:dyDescent="0.35">
      <c r="A1513" s="111">
        <v>34962</v>
      </c>
      <c r="B1513">
        <v>8</v>
      </c>
      <c r="C1513">
        <v>8.1300000000000008</v>
      </c>
      <c r="D1513">
        <v>8.6300000000000008</v>
      </c>
      <c r="E1513">
        <v>8.9499999999999993</v>
      </c>
      <c r="F1513">
        <v>5.88</v>
      </c>
      <c r="G1513">
        <v>6.38</v>
      </c>
      <c r="H1513">
        <v>6.88</v>
      </c>
      <c r="I1513">
        <v>6.5</v>
      </c>
      <c r="J1513">
        <v>5.68</v>
      </c>
      <c r="K1513">
        <v>0.5</v>
      </c>
    </row>
    <row r="1514" spans="1:11" x14ac:dyDescent="0.35">
      <c r="A1514" s="111">
        <v>34969</v>
      </c>
      <c r="B1514">
        <v>8</v>
      </c>
      <c r="C1514">
        <v>8.1300000000000008</v>
      </c>
      <c r="D1514">
        <v>8.6300000000000008</v>
      </c>
      <c r="E1514">
        <v>8.9499999999999993</v>
      </c>
      <c r="F1514">
        <v>5.88</v>
      </c>
      <c r="G1514">
        <v>6.38</v>
      </c>
      <c r="H1514">
        <v>6.88</v>
      </c>
      <c r="I1514">
        <v>6.5</v>
      </c>
      <c r="J1514">
        <v>5.48</v>
      </c>
      <c r="K1514">
        <v>0.5</v>
      </c>
    </row>
    <row r="1515" spans="1:11" x14ac:dyDescent="0.35">
      <c r="A1515" s="111">
        <v>34976</v>
      </c>
      <c r="B1515">
        <v>8</v>
      </c>
      <c r="C1515">
        <v>7.75</v>
      </c>
      <c r="D1515">
        <v>8.25</v>
      </c>
      <c r="E1515">
        <v>8.6999999999999993</v>
      </c>
      <c r="F1515">
        <v>5.88</v>
      </c>
      <c r="G1515">
        <v>6.38</v>
      </c>
      <c r="H1515">
        <v>6.88</v>
      </c>
      <c r="I1515">
        <v>6.5</v>
      </c>
      <c r="J1515">
        <v>5.27</v>
      </c>
      <c r="K1515">
        <v>0.5</v>
      </c>
    </row>
    <row r="1516" spans="1:11" x14ac:dyDescent="0.35">
      <c r="A1516" s="111">
        <v>34983</v>
      </c>
      <c r="B1516">
        <v>8</v>
      </c>
      <c r="C1516">
        <v>7.75</v>
      </c>
      <c r="D1516">
        <v>8.25</v>
      </c>
      <c r="E1516">
        <v>8.6999999999999993</v>
      </c>
      <c r="F1516">
        <v>5.38</v>
      </c>
      <c r="G1516">
        <v>6</v>
      </c>
      <c r="H1516">
        <v>6.63</v>
      </c>
      <c r="I1516">
        <v>6.25</v>
      </c>
      <c r="J1516">
        <v>5.4</v>
      </c>
      <c r="K1516">
        <v>0.5</v>
      </c>
    </row>
    <row r="1517" spans="1:11" x14ac:dyDescent="0.35">
      <c r="A1517" s="111">
        <v>34990</v>
      </c>
      <c r="B1517">
        <v>8</v>
      </c>
      <c r="C1517">
        <v>7.75</v>
      </c>
      <c r="D1517">
        <v>8.25</v>
      </c>
      <c r="E1517">
        <v>8.6999999999999993</v>
      </c>
      <c r="F1517">
        <v>5.38</v>
      </c>
      <c r="G1517">
        <v>6</v>
      </c>
      <c r="H1517">
        <v>6.63</v>
      </c>
      <c r="I1517">
        <v>6.25</v>
      </c>
      <c r="J1517">
        <v>5.44</v>
      </c>
      <c r="K1517">
        <v>0.5</v>
      </c>
    </row>
    <row r="1518" spans="1:11" x14ac:dyDescent="0.35">
      <c r="A1518" s="111">
        <v>34997</v>
      </c>
      <c r="B1518">
        <v>8</v>
      </c>
      <c r="C1518">
        <v>7.75</v>
      </c>
      <c r="D1518">
        <v>8.25</v>
      </c>
      <c r="E1518">
        <v>8.6999999999999993</v>
      </c>
      <c r="F1518">
        <v>5.38</v>
      </c>
      <c r="G1518">
        <v>6</v>
      </c>
      <c r="H1518">
        <v>6.63</v>
      </c>
      <c r="I1518">
        <v>6.25</v>
      </c>
      <c r="J1518">
        <v>6.42</v>
      </c>
      <c r="K1518">
        <v>0.5</v>
      </c>
    </row>
    <row r="1519" spans="1:11" x14ac:dyDescent="0.35">
      <c r="A1519" s="111">
        <v>35004</v>
      </c>
      <c r="B1519">
        <v>7.75</v>
      </c>
      <c r="C1519">
        <v>7.75</v>
      </c>
      <c r="D1519">
        <v>8.25</v>
      </c>
      <c r="E1519">
        <v>8.6999999999999993</v>
      </c>
      <c r="F1519">
        <v>5.38</v>
      </c>
      <c r="G1519">
        <v>6</v>
      </c>
      <c r="H1519">
        <v>6.63</v>
      </c>
      <c r="I1519">
        <v>6.25</v>
      </c>
      <c r="J1519">
        <v>4.95</v>
      </c>
      <c r="K1519">
        <v>0.5</v>
      </c>
    </row>
    <row r="1520" spans="1:11" x14ac:dyDescent="0.35">
      <c r="A1520" s="111">
        <v>35011</v>
      </c>
      <c r="B1520">
        <v>7.75</v>
      </c>
      <c r="C1520">
        <v>7.75</v>
      </c>
      <c r="D1520">
        <v>8.25</v>
      </c>
      <c r="E1520">
        <v>8.6999999999999993</v>
      </c>
      <c r="F1520">
        <v>5.38</v>
      </c>
      <c r="G1520">
        <v>6</v>
      </c>
      <c r="H1520">
        <v>6.63</v>
      </c>
      <c r="I1520">
        <v>6.25</v>
      </c>
      <c r="J1520">
        <v>4.95</v>
      </c>
      <c r="K1520">
        <v>0.5</v>
      </c>
    </row>
    <row r="1521" spans="1:11" x14ac:dyDescent="0.35">
      <c r="A1521" s="111">
        <v>35018</v>
      </c>
      <c r="B1521">
        <v>7.75</v>
      </c>
      <c r="C1521">
        <v>7.75</v>
      </c>
      <c r="D1521">
        <v>8.25</v>
      </c>
      <c r="E1521">
        <v>8.6999999999999993</v>
      </c>
      <c r="F1521">
        <v>5.38</v>
      </c>
      <c r="G1521">
        <v>6</v>
      </c>
      <c r="H1521">
        <v>6.63</v>
      </c>
      <c r="I1521">
        <v>6.25</v>
      </c>
      <c r="J1521">
        <v>4.93</v>
      </c>
      <c r="K1521">
        <v>0.5</v>
      </c>
    </row>
    <row r="1522" spans="1:11" x14ac:dyDescent="0.35">
      <c r="A1522" s="111">
        <v>35025</v>
      </c>
      <c r="B1522">
        <v>7.75</v>
      </c>
      <c r="C1522">
        <v>7.75</v>
      </c>
      <c r="D1522">
        <v>8.25</v>
      </c>
      <c r="E1522">
        <v>8.6999999999999993</v>
      </c>
      <c r="F1522">
        <v>5.38</v>
      </c>
      <c r="G1522">
        <v>6</v>
      </c>
      <c r="H1522">
        <v>6.63</v>
      </c>
      <c r="I1522">
        <v>6.25</v>
      </c>
      <c r="J1522">
        <v>4.8899999999999997</v>
      </c>
      <c r="K1522">
        <v>0.5</v>
      </c>
    </row>
    <row r="1523" spans="1:11" x14ac:dyDescent="0.35">
      <c r="A1523" s="111">
        <v>35032</v>
      </c>
      <c r="B1523">
        <v>7.75</v>
      </c>
      <c r="C1523">
        <v>7.25</v>
      </c>
      <c r="D1523">
        <v>8</v>
      </c>
      <c r="E1523">
        <v>8.4499999999999993</v>
      </c>
      <c r="F1523">
        <v>4.88</v>
      </c>
      <c r="G1523">
        <v>5.75</v>
      </c>
      <c r="H1523">
        <v>6.38</v>
      </c>
      <c r="I1523">
        <v>6</v>
      </c>
      <c r="J1523">
        <v>4.84</v>
      </c>
      <c r="K1523">
        <v>0.5</v>
      </c>
    </row>
    <row r="1524" spans="1:11" x14ac:dyDescent="0.35">
      <c r="A1524" s="111">
        <v>35039</v>
      </c>
      <c r="B1524">
        <v>7.75</v>
      </c>
      <c r="C1524">
        <v>7.25</v>
      </c>
      <c r="D1524">
        <v>8</v>
      </c>
      <c r="E1524">
        <v>8.4499999999999993</v>
      </c>
      <c r="F1524">
        <v>4.88</v>
      </c>
      <c r="G1524">
        <v>5.75</v>
      </c>
      <c r="H1524">
        <v>6.38</v>
      </c>
      <c r="I1524">
        <v>6</v>
      </c>
      <c r="J1524">
        <v>4.8499999999999996</v>
      </c>
      <c r="K1524">
        <v>0.5</v>
      </c>
    </row>
    <row r="1525" spans="1:11" x14ac:dyDescent="0.35">
      <c r="A1525" s="111">
        <v>35046</v>
      </c>
      <c r="B1525">
        <v>7.75</v>
      </c>
      <c r="C1525">
        <v>7.25</v>
      </c>
      <c r="D1525">
        <v>8</v>
      </c>
      <c r="E1525">
        <v>8.4499999999999993</v>
      </c>
      <c r="F1525">
        <v>4.88</v>
      </c>
      <c r="G1525">
        <v>5.75</v>
      </c>
      <c r="H1525">
        <v>6.38</v>
      </c>
      <c r="I1525">
        <v>6</v>
      </c>
      <c r="J1525">
        <v>4.99</v>
      </c>
      <c r="K1525">
        <v>0.5</v>
      </c>
    </row>
    <row r="1526" spans="1:11" x14ac:dyDescent="0.35">
      <c r="A1526" s="111">
        <v>35053</v>
      </c>
      <c r="B1526">
        <v>7.5</v>
      </c>
      <c r="C1526">
        <v>7.25</v>
      </c>
      <c r="D1526">
        <v>8</v>
      </c>
      <c r="E1526">
        <v>8.4499999999999993</v>
      </c>
      <c r="F1526">
        <v>4.88</v>
      </c>
      <c r="G1526">
        <v>5.75</v>
      </c>
      <c r="H1526">
        <v>6.38</v>
      </c>
      <c r="I1526">
        <v>6</v>
      </c>
      <c r="J1526">
        <v>4.83</v>
      </c>
      <c r="K1526">
        <v>0.5</v>
      </c>
    </row>
    <row r="1527" spans="1:11" x14ac:dyDescent="0.35">
      <c r="A1527" s="111">
        <v>35060</v>
      </c>
      <c r="B1527">
        <v>7.5</v>
      </c>
      <c r="C1527">
        <v>7.25</v>
      </c>
      <c r="D1527">
        <v>8</v>
      </c>
      <c r="E1527">
        <v>8.4499999999999993</v>
      </c>
      <c r="F1527">
        <v>4.88</v>
      </c>
      <c r="G1527">
        <v>5.75</v>
      </c>
      <c r="H1527">
        <v>6.38</v>
      </c>
      <c r="I1527">
        <v>6</v>
      </c>
      <c r="J1527">
        <v>4.83</v>
      </c>
      <c r="K1527">
        <v>0.5</v>
      </c>
    </row>
    <row r="1528" spans="1:11" x14ac:dyDescent="0.35">
      <c r="A1528" s="111">
        <v>35067</v>
      </c>
      <c r="B1528">
        <v>7.5</v>
      </c>
      <c r="C1528">
        <v>7.25</v>
      </c>
      <c r="D1528">
        <v>8</v>
      </c>
      <c r="E1528">
        <v>8.4499999999999993</v>
      </c>
      <c r="F1528">
        <v>4.88</v>
      </c>
      <c r="G1528">
        <v>5.75</v>
      </c>
      <c r="H1528">
        <v>6.38</v>
      </c>
      <c r="I1528">
        <v>6</v>
      </c>
      <c r="J1528">
        <v>4.5599999999999996</v>
      </c>
      <c r="K1528">
        <v>0.5</v>
      </c>
    </row>
    <row r="1529" spans="1:11" x14ac:dyDescent="0.35">
      <c r="A1529" s="111">
        <v>35074</v>
      </c>
      <c r="B1529">
        <v>7.5</v>
      </c>
      <c r="C1529">
        <v>6.95</v>
      </c>
      <c r="D1529">
        <v>7.5</v>
      </c>
      <c r="E1529">
        <v>7.95</v>
      </c>
      <c r="F1529">
        <v>4.38</v>
      </c>
      <c r="G1529">
        <v>5</v>
      </c>
      <c r="H1529">
        <v>5.63</v>
      </c>
      <c r="I1529">
        <v>5.25</v>
      </c>
      <c r="J1529">
        <v>4.55</v>
      </c>
      <c r="K1529">
        <v>0.5</v>
      </c>
    </row>
    <row r="1530" spans="1:11" x14ac:dyDescent="0.35">
      <c r="A1530" s="111">
        <v>35081</v>
      </c>
      <c r="B1530">
        <v>7.5</v>
      </c>
      <c r="C1530">
        <v>6.95</v>
      </c>
      <c r="D1530">
        <v>7.5</v>
      </c>
      <c r="E1530">
        <v>7.95</v>
      </c>
      <c r="F1530">
        <v>4.38</v>
      </c>
      <c r="G1530">
        <v>5</v>
      </c>
      <c r="H1530">
        <v>5.63</v>
      </c>
      <c r="I1530">
        <v>5.25</v>
      </c>
      <c r="J1530">
        <v>4.5</v>
      </c>
      <c r="K1530">
        <v>0.5</v>
      </c>
    </row>
    <row r="1531" spans="1:11" x14ac:dyDescent="0.35">
      <c r="A1531" s="111">
        <v>35088</v>
      </c>
      <c r="B1531">
        <v>7.5</v>
      </c>
      <c r="C1531">
        <v>6.95</v>
      </c>
      <c r="D1531">
        <v>7.5</v>
      </c>
      <c r="E1531">
        <v>7.95</v>
      </c>
      <c r="F1531">
        <v>4.38</v>
      </c>
      <c r="G1531">
        <v>5</v>
      </c>
      <c r="H1531">
        <v>5.63</v>
      </c>
      <c r="I1531">
        <v>5.25</v>
      </c>
      <c r="J1531">
        <v>4.51</v>
      </c>
      <c r="K1531">
        <v>0.5</v>
      </c>
    </row>
    <row r="1532" spans="1:11" x14ac:dyDescent="0.35">
      <c r="A1532" s="111">
        <v>35095</v>
      </c>
      <c r="B1532">
        <v>7.25</v>
      </c>
      <c r="C1532">
        <v>6.75</v>
      </c>
      <c r="D1532">
        <v>7.25</v>
      </c>
      <c r="E1532">
        <v>7.8</v>
      </c>
      <c r="F1532">
        <v>4.13</v>
      </c>
      <c r="G1532">
        <v>4.88</v>
      </c>
      <c r="H1532">
        <v>5.5</v>
      </c>
      <c r="I1532">
        <v>5.13</v>
      </c>
      <c r="J1532">
        <v>4.1399999999999997</v>
      </c>
      <c r="K1532">
        <v>0.5</v>
      </c>
    </row>
    <row r="1533" spans="1:11" x14ac:dyDescent="0.35">
      <c r="A1533" s="111">
        <v>35102</v>
      </c>
      <c r="B1533">
        <v>7</v>
      </c>
      <c r="C1533">
        <v>6.75</v>
      </c>
      <c r="D1533">
        <v>7.25</v>
      </c>
      <c r="E1533">
        <v>7.8</v>
      </c>
      <c r="F1533">
        <v>4.13</v>
      </c>
      <c r="G1533">
        <v>4.88</v>
      </c>
      <c r="H1533">
        <v>5.5</v>
      </c>
      <c r="I1533">
        <v>5.13</v>
      </c>
      <c r="J1533">
        <v>4.16</v>
      </c>
      <c r="K1533">
        <v>0.5</v>
      </c>
    </row>
    <row r="1534" spans="1:11" x14ac:dyDescent="0.35">
      <c r="A1534" s="111">
        <v>35109</v>
      </c>
      <c r="B1534">
        <v>7</v>
      </c>
      <c r="C1534">
        <v>6.5</v>
      </c>
      <c r="D1534">
        <v>7.25</v>
      </c>
      <c r="E1534">
        <v>7.8</v>
      </c>
      <c r="F1534">
        <v>3.88</v>
      </c>
      <c r="G1534">
        <v>4.88</v>
      </c>
      <c r="H1534">
        <v>5.5</v>
      </c>
      <c r="I1534">
        <v>5.13</v>
      </c>
      <c r="J1534">
        <v>3.96</v>
      </c>
      <c r="K1534">
        <v>0.5</v>
      </c>
    </row>
    <row r="1535" spans="1:11" x14ac:dyDescent="0.35">
      <c r="A1535" s="111">
        <v>35116</v>
      </c>
      <c r="B1535">
        <v>7</v>
      </c>
      <c r="C1535">
        <v>6.5</v>
      </c>
      <c r="D1535">
        <v>7.25</v>
      </c>
      <c r="E1535">
        <v>7.8</v>
      </c>
      <c r="F1535">
        <v>3.88</v>
      </c>
      <c r="G1535">
        <v>4.88</v>
      </c>
      <c r="H1535">
        <v>5.5</v>
      </c>
      <c r="I1535">
        <v>5.13</v>
      </c>
      <c r="J1535">
        <v>4.18</v>
      </c>
      <c r="K1535">
        <v>0.5</v>
      </c>
    </row>
    <row r="1536" spans="1:11" x14ac:dyDescent="0.35">
      <c r="A1536" s="111">
        <v>35123</v>
      </c>
      <c r="B1536">
        <v>7</v>
      </c>
      <c r="C1536">
        <v>6.5</v>
      </c>
      <c r="D1536">
        <v>7.25</v>
      </c>
      <c r="E1536">
        <v>7.8</v>
      </c>
      <c r="F1536">
        <v>3.88</v>
      </c>
      <c r="G1536">
        <v>4.88</v>
      </c>
      <c r="H1536">
        <v>5.5</v>
      </c>
      <c r="I1536">
        <v>5.13</v>
      </c>
      <c r="J1536">
        <v>4.2</v>
      </c>
      <c r="K1536">
        <v>0.5</v>
      </c>
    </row>
    <row r="1537" spans="1:11" x14ac:dyDescent="0.35">
      <c r="A1537" s="111">
        <v>35130</v>
      </c>
      <c r="B1537">
        <v>7</v>
      </c>
      <c r="C1537">
        <v>6.5</v>
      </c>
      <c r="D1537">
        <v>7.25</v>
      </c>
      <c r="E1537">
        <v>7.8</v>
      </c>
      <c r="F1537">
        <v>3.88</v>
      </c>
      <c r="G1537">
        <v>4.88</v>
      </c>
      <c r="H1537">
        <v>5.5</v>
      </c>
      <c r="I1537">
        <v>5.13</v>
      </c>
      <c r="J1537">
        <v>4.13</v>
      </c>
      <c r="K1537">
        <v>0.5</v>
      </c>
    </row>
    <row r="1538" spans="1:11" x14ac:dyDescent="0.35">
      <c r="A1538" s="111">
        <v>35137</v>
      </c>
      <c r="B1538">
        <v>7</v>
      </c>
      <c r="C1538">
        <v>7</v>
      </c>
      <c r="D1538">
        <v>8</v>
      </c>
      <c r="E1538">
        <v>8.5</v>
      </c>
      <c r="F1538">
        <v>3.88</v>
      </c>
      <c r="G1538">
        <v>4.88</v>
      </c>
      <c r="H1538">
        <v>5.5</v>
      </c>
      <c r="I1538">
        <v>5.88</v>
      </c>
      <c r="J1538">
        <v>4.29</v>
      </c>
      <c r="K1538">
        <v>0.5</v>
      </c>
    </row>
    <row r="1539" spans="1:11" x14ac:dyDescent="0.35">
      <c r="A1539" s="111">
        <v>35144</v>
      </c>
      <c r="B1539">
        <v>7</v>
      </c>
      <c r="C1539">
        <v>7</v>
      </c>
      <c r="D1539">
        <v>8</v>
      </c>
      <c r="E1539">
        <v>8.5</v>
      </c>
      <c r="F1539">
        <v>4.38</v>
      </c>
      <c r="G1539">
        <v>5.63</v>
      </c>
      <c r="H1539">
        <v>6.25</v>
      </c>
      <c r="I1539">
        <v>5.88</v>
      </c>
      <c r="J1539">
        <v>4.0999999999999996</v>
      </c>
      <c r="K1539">
        <v>0.5</v>
      </c>
    </row>
    <row r="1540" spans="1:11" x14ac:dyDescent="0.35">
      <c r="A1540" s="111">
        <v>35151</v>
      </c>
      <c r="B1540">
        <v>6.75</v>
      </c>
      <c r="C1540">
        <v>7</v>
      </c>
      <c r="D1540">
        <v>8</v>
      </c>
      <c r="E1540">
        <v>8.5</v>
      </c>
      <c r="F1540">
        <v>4.38</v>
      </c>
      <c r="G1540">
        <v>5.63</v>
      </c>
      <c r="H1540">
        <v>6.25</v>
      </c>
      <c r="I1540">
        <v>5.88</v>
      </c>
      <c r="J1540">
        <v>4.05</v>
      </c>
      <c r="K1540">
        <v>0.5</v>
      </c>
    </row>
    <row r="1541" spans="1:11" x14ac:dyDescent="0.35">
      <c r="A1541" s="111">
        <v>35158</v>
      </c>
      <c r="B1541">
        <v>6.75</v>
      </c>
      <c r="C1541">
        <v>7</v>
      </c>
      <c r="D1541">
        <v>8</v>
      </c>
      <c r="E1541">
        <v>8.5</v>
      </c>
      <c r="F1541">
        <v>4.38</v>
      </c>
      <c r="G1541">
        <v>5.63</v>
      </c>
      <c r="H1541">
        <v>6.25</v>
      </c>
      <c r="I1541">
        <v>5.88</v>
      </c>
      <c r="J1541">
        <v>4.05</v>
      </c>
      <c r="K1541">
        <v>0.5</v>
      </c>
    </row>
    <row r="1542" spans="1:11" x14ac:dyDescent="0.35">
      <c r="A1542" s="111">
        <v>35165</v>
      </c>
      <c r="B1542">
        <v>6.75</v>
      </c>
      <c r="C1542">
        <v>7</v>
      </c>
      <c r="D1542">
        <v>8</v>
      </c>
      <c r="E1542">
        <v>8.5</v>
      </c>
      <c r="F1542">
        <v>4.38</v>
      </c>
      <c r="G1542">
        <v>5.63</v>
      </c>
      <c r="H1542">
        <v>6.25</v>
      </c>
      <c r="I1542">
        <v>5.88</v>
      </c>
      <c r="J1542">
        <v>4.17</v>
      </c>
      <c r="K1542">
        <v>0.5</v>
      </c>
    </row>
    <row r="1543" spans="1:11" x14ac:dyDescent="0.35">
      <c r="A1543" s="111">
        <v>35172</v>
      </c>
      <c r="B1543">
        <v>6.75</v>
      </c>
      <c r="C1543">
        <v>7</v>
      </c>
      <c r="D1543">
        <v>8</v>
      </c>
      <c r="E1543">
        <v>8.5</v>
      </c>
      <c r="F1543">
        <v>4.38</v>
      </c>
      <c r="G1543">
        <v>5.63</v>
      </c>
      <c r="H1543">
        <v>6.25</v>
      </c>
      <c r="I1543">
        <v>5.88</v>
      </c>
      <c r="J1543">
        <v>4.03</v>
      </c>
      <c r="K1543">
        <v>0.5</v>
      </c>
    </row>
    <row r="1544" spans="1:11" x14ac:dyDescent="0.35">
      <c r="A1544" s="111">
        <v>35179</v>
      </c>
      <c r="B1544">
        <v>6.5</v>
      </c>
      <c r="C1544">
        <v>6.5</v>
      </c>
      <c r="D1544">
        <v>8</v>
      </c>
      <c r="E1544">
        <v>8.5</v>
      </c>
      <c r="F1544">
        <v>3.88</v>
      </c>
      <c r="G1544">
        <v>5.63</v>
      </c>
      <c r="H1544">
        <v>6.25</v>
      </c>
      <c r="I1544">
        <v>5.88</v>
      </c>
      <c r="J1544">
        <v>3.78</v>
      </c>
      <c r="K1544">
        <v>0.5</v>
      </c>
    </row>
    <row r="1545" spans="1:11" x14ac:dyDescent="0.35">
      <c r="A1545" s="111">
        <v>35186</v>
      </c>
      <c r="B1545">
        <v>6.5</v>
      </c>
      <c r="C1545">
        <v>6.5</v>
      </c>
      <c r="D1545">
        <v>8</v>
      </c>
      <c r="E1545">
        <v>8.5</v>
      </c>
      <c r="F1545">
        <v>3.88</v>
      </c>
      <c r="G1545">
        <v>5.63</v>
      </c>
      <c r="H1545">
        <v>6.25</v>
      </c>
      <c r="I1545">
        <v>5.88</v>
      </c>
      <c r="J1545">
        <v>3.78</v>
      </c>
      <c r="K1545">
        <v>0.5</v>
      </c>
    </row>
    <row r="1546" spans="1:11" x14ac:dyDescent="0.35">
      <c r="A1546" s="111">
        <v>35193</v>
      </c>
      <c r="B1546">
        <v>6.5</v>
      </c>
      <c r="C1546">
        <v>6.5</v>
      </c>
      <c r="D1546">
        <v>8</v>
      </c>
      <c r="E1546">
        <v>8.5</v>
      </c>
      <c r="F1546">
        <v>3.88</v>
      </c>
      <c r="G1546">
        <v>5.63</v>
      </c>
      <c r="H1546">
        <v>6.25</v>
      </c>
      <c r="I1546">
        <v>5.88</v>
      </c>
      <c r="J1546">
        <v>3.78</v>
      </c>
      <c r="K1546">
        <v>0.5</v>
      </c>
    </row>
    <row r="1547" spans="1:11" x14ac:dyDescent="0.35">
      <c r="A1547" s="111">
        <v>35200</v>
      </c>
      <c r="B1547">
        <v>6.5</v>
      </c>
      <c r="C1547">
        <v>6.5</v>
      </c>
      <c r="D1547">
        <v>8</v>
      </c>
      <c r="E1547">
        <v>8.5</v>
      </c>
      <c r="F1547">
        <v>3.88</v>
      </c>
      <c r="G1547">
        <v>5.63</v>
      </c>
      <c r="H1547">
        <v>6.25</v>
      </c>
      <c r="I1547">
        <v>5.88</v>
      </c>
      <c r="J1547">
        <v>3.75</v>
      </c>
      <c r="K1547">
        <v>0.5</v>
      </c>
    </row>
    <row r="1548" spans="1:11" x14ac:dyDescent="0.35">
      <c r="A1548" s="111">
        <v>35207</v>
      </c>
      <c r="B1548">
        <v>6.5</v>
      </c>
      <c r="C1548">
        <v>6.5</v>
      </c>
      <c r="D1548">
        <v>8</v>
      </c>
      <c r="E1548">
        <v>8.5</v>
      </c>
      <c r="F1548">
        <v>3.88</v>
      </c>
      <c r="G1548">
        <v>5.63</v>
      </c>
      <c r="H1548">
        <v>6.25</v>
      </c>
      <c r="I1548">
        <v>5.88</v>
      </c>
      <c r="J1548">
        <v>3.66</v>
      </c>
      <c r="K1548">
        <v>0.5</v>
      </c>
    </row>
    <row r="1549" spans="1:11" x14ac:dyDescent="0.35">
      <c r="A1549" s="111">
        <v>35214</v>
      </c>
      <c r="B1549">
        <v>6.5</v>
      </c>
      <c r="C1549">
        <v>6.5</v>
      </c>
      <c r="D1549">
        <v>8</v>
      </c>
      <c r="E1549">
        <v>8.5</v>
      </c>
      <c r="F1549">
        <v>3.88</v>
      </c>
      <c r="G1549">
        <v>5.63</v>
      </c>
      <c r="H1549">
        <v>6.25</v>
      </c>
      <c r="I1549">
        <v>5.88</v>
      </c>
      <c r="J1549">
        <v>3.66</v>
      </c>
      <c r="K1549">
        <v>0.5</v>
      </c>
    </row>
    <row r="1550" spans="1:11" x14ac:dyDescent="0.35">
      <c r="A1550" s="111">
        <v>35221</v>
      </c>
      <c r="B1550">
        <v>6.5</v>
      </c>
      <c r="C1550">
        <v>6.5</v>
      </c>
      <c r="D1550">
        <v>8</v>
      </c>
      <c r="E1550">
        <v>8.5</v>
      </c>
      <c r="F1550">
        <v>3.88</v>
      </c>
      <c r="G1550">
        <v>5.63</v>
      </c>
      <c r="H1550">
        <v>6.25</v>
      </c>
      <c r="I1550">
        <v>5.88</v>
      </c>
      <c r="J1550">
        <v>3.7</v>
      </c>
      <c r="K1550">
        <v>0.5</v>
      </c>
    </row>
    <row r="1551" spans="1:11" x14ac:dyDescent="0.35">
      <c r="A1551" s="111">
        <v>35228</v>
      </c>
      <c r="B1551">
        <v>6.5</v>
      </c>
      <c r="C1551">
        <v>6.5</v>
      </c>
      <c r="D1551">
        <v>8</v>
      </c>
      <c r="E1551">
        <v>8.5</v>
      </c>
      <c r="F1551">
        <v>3.88</v>
      </c>
      <c r="G1551">
        <v>5.63</v>
      </c>
      <c r="H1551">
        <v>6.25</v>
      </c>
      <c r="I1551">
        <v>5.88</v>
      </c>
      <c r="J1551">
        <v>3.71</v>
      </c>
      <c r="K1551">
        <v>0.5</v>
      </c>
    </row>
    <row r="1552" spans="1:11" x14ac:dyDescent="0.35">
      <c r="A1552" s="111">
        <v>35235</v>
      </c>
      <c r="B1552">
        <v>6.5</v>
      </c>
      <c r="C1552">
        <v>6.5</v>
      </c>
      <c r="D1552">
        <v>8</v>
      </c>
      <c r="E1552">
        <v>8.5</v>
      </c>
      <c r="F1552">
        <v>3.88</v>
      </c>
      <c r="G1552">
        <v>5.63</v>
      </c>
      <c r="H1552">
        <v>6.25</v>
      </c>
      <c r="I1552">
        <v>5.88</v>
      </c>
      <c r="J1552">
        <v>3.76</v>
      </c>
      <c r="K1552">
        <v>0.5</v>
      </c>
    </row>
    <row r="1553" spans="1:11" x14ac:dyDescent="0.35">
      <c r="A1553" s="111">
        <v>35242</v>
      </c>
      <c r="B1553">
        <v>6.5</v>
      </c>
      <c r="C1553">
        <v>6.5</v>
      </c>
      <c r="D1553">
        <v>8</v>
      </c>
      <c r="E1553">
        <v>8.5</v>
      </c>
      <c r="F1553">
        <v>3.88</v>
      </c>
      <c r="G1553">
        <v>5.63</v>
      </c>
      <c r="H1553">
        <v>6.25</v>
      </c>
      <c r="I1553">
        <v>5.88</v>
      </c>
      <c r="J1553">
        <v>3.72</v>
      </c>
      <c r="K1553">
        <v>0.5</v>
      </c>
    </row>
    <row r="1554" spans="1:11" x14ac:dyDescent="0.35">
      <c r="A1554" s="111">
        <v>35249</v>
      </c>
      <c r="B1554">
        <v>6.5</v>
      </c>
      <c r="C1554">
        <v>6.5</v>
      </c>
      <c r="D1554">
        <v>8</v>
      </c>
      <c r="E1554">
        <v>8.5</v>
      </c>
      <c r="F1554">
        <v>3.88</v>
      </c>
      <c r="G1554">
        <v>5.63</v>
      </c>
      <c r="H1554">
        <v>6.25</v>
      </c>
      <c r="I1554">
        <v>5.88</v>
      </c>
      <c r="J1554">
        <v>3.73</v>
      </c>
      <c r="K1554">
        <v>0.5</v>
      </c>
    </row>
    <row r="1555" spans="1:11" x14ac:dyDescent="0.35">
      <c r="A1555" s="111">
        <v>35256</v>
      </c>
      <c r="B1555">
        <v>6.5</v>
      </c>
      <c r="C1555">
        <v>6.5</v>
      </c>
      <c r="D1555">
        <v>8</v>
      </c>
      <c r="E1555">
        <v>8.5</v>
      </c>
      <c r="F1555">
        <v>3.88</v>
      </c>
      <c r="G1555">
        <v>5.63</v>
      </c>
      <c r="H1555">
        <v>6.25</v>
      </c>
      <c r="I1555">
        <v>5.88</v>
      </c>
      <c r="J1555">
        <v>3.72</v>
      </c>
      <c r="K1555">
        <v>0.5</v>
      </c>
    </row>
    <row r="1556" spans="1:11" x14ac:dyDescent="0.35">
      <c r="A1556" s="111">
        <v>35263</v>
      </c>
      <c r="B1556">
        <v>6.5</v>
      </c>
      <c r="C1556">
        <v>6.5</v>
      </c>
      <c r="D1556">
        <v>8</v>
      </c>
      <c r="E1556">
        <v>8.5</v>
      </c>
      <c r="F1556">
        <v>3.88</v>
      </c>
      <c r="G1556">
        <v>5.63</v>
      </c>
      <c r="H1556">
        <v>6.25</v>
      </c>
      <c r="I1556">
        <v>5.88</v>
      </c>
      <c r="J1556">
        <v>3.69</v>
      </c>
      <c r="K1556">
        <v>0.5</v>
      </c>
    </row>
    <row r="1557" spans="1:11" x14ac:dyDescent="0.35">
      <c r="A1557" s="111">
        <v>35270</v>
      </c>
      <c r="B1557">
        <v>6.25</v>
      </c>
      <c r="C1557">
        <v>6.5</v>
      </c>
      <c r="D1557">
        <v>8</v>
      </c>
      <c r="E1557">
        <v>8.5</v>
      </c>
      <c r="F1557">
        <v>3.88</v>
      </c>
      <c r="G1557">
        <v>5.63</v>
      </c>
      <c r="H1557">
        <v>6.25</v>
      </c>
      <c r="I1557">
        <v>5.88</v>
      </c>
      <c r="J1557">
        <v>3.48</v>
      </c>
      <c r="K1557">
        <v>0.5</v>
      </c>
    </row>
    <row r="1558" spans="1:11" x14ac:dyDescent="0.35">
      <c r="A1558" s="111">
        <v>35277</v>
      </c>
      <c r="B1558">
        <v>6.25</v>
      </c>
      <c r="C1558">
        <v>6.5</v>
      </c>
      <c r="D1558">
        <v>8</v>
      </c>
      <c r="E1558">
        <v>8.5</v>
      </c>
      <c r="F1558">
        <v>3.88</v>
      </c>
      <c r="G1558">
        <v>5.63</v>
      </c>
      <c r="H1558">
        <v>6.25</v>
      </c>
      <c r="I1558">
        <v>5.88</v>
      </c>
      <c r="J1558">
        <v>3.45</v>
      </c>
      <c r="K1558">
        <v>0.5</v>
      </c>
    </row>
    <row r="1559" spans="1:11" x14ac:dyDescent="0.35">
      <c r="A1559" s="111">
        <v>35284</v>
      </c>
      <c r="B1559">
        <v>6.25</v>
      </c>
      <c r="C1559">
        <v>6.13</v>
      </c>
      <c r="D1559">
        <v>7.5</v>
      </c>
      <c r="E1559">
        <v>8.1</v>
      </c>
      <c r="F1559">
        <v>3.5</v>
      </c>
      <c r="G1559">
        <v>5.13</v>
      </c>
      <c r="H1559">
        <v>5.88</v>
      </c>
      <c r="I1559">
        <v>5.5</v>
      </c>
      <c r="J1559">
        <v>3.24</v>
      </c>
      <c r="K1559">
        <v>0.5</v>
      </c>
    </row>
    <row r="1560" spans="1:11" x14ac:dyDescent="0.35">
      <c r="A1560" s="111">
        <v>35291</v>
      </c>
      <c r="B1560">
        <v>6</v>
      </c>
      <c r="C1560">
        <v>6.13</v>
      </c>
      <c r="D1560">
        <v>7.38</v>
      </c>
      <c r="E1560">
        <v>7.95</v>
      </c>
      <c r="F1560">
        <v>3.5</v>
      </c>
      <c r="G1560">
        <v>5</v>
      </c>
      <c r="H1560">
        <v>5.88</v>
      </c>
      <c r="I1560">
        <v>5.5</v>
      </c>
      <c r="J1560">
        <v>3.19</v>
      </c>
      <c r="K1560">
        <v>0.5</v>
      </c>
    </row>
    <row r="1561" spans="1:11" x14ac:dyDescent="0.35">
      <c r="A1561" s="111">
        <v>35298</v>
      </c>
      <c r="B1561">
        <v>6</v>
      </c>
      <c r="C1561">
        <v>6.13</v>
      </c>
      <c r="D1561">
        <v>7.38</v>
      </c>
      <c r="E1561">
        <v>7.95</v>
      </c>
      <c r="F1561">
        <v>3.5</v>
      </c>
      <c r="G1561">
        <v>5</v>
      </c>
      <c r="H1561">
        <v>5.88</v>
      </c>
      <c r="I1561">
        <v>5.5</v>
      </c>
      <c r="J1561">
        <v>3.05</v>
      </c>
      <c r="K1561">
        <v>0.5</v>
      </c>
    </row>
    <row r="1562" spans="1:11" x14ac:dyDescent="0.35">
      <c r="A1562" s="111">
        <v>35305</v>
      </c>
      <c r="B1562">
        <v>5.75</v>
      </c>
      <c r="C1562">
        <v>6.13</v>
      </c>
      <c r="D1562">
        <v>7.38</v>
      </c>
      <c r="E1562">
        <v>7.95</v>
      </c>
      <c r="F1562">
        <v>3.5</v>
      </c>
      <c r="G1562">
        <v>5</v>
      </c>
      <c r="H1562">
        <v>5.88</v>
      </c>
      <c r="I1562">
        <v>5.5</v>
      </c>
      <c r="J1562">
        <v>3.05</v>
      </c>
      <c r="K1562">
        <v>0.5</v>
      </c>
    </row>
    <row r="1563" spans="1:11" x14ac:dyDescent="0.35">
      <c r="A1563" s="111">
        <v>35312</v>
      </c>
      <c r="B1563">
        <v>5.75</v>
      </c>
      <c r="C1563">
        <v>6.13</v>
      </c>
      <c r="D1563">
        <v>7.38</v>
      </c>
      <c r="E1563">
        <v>7.95</v>
      </c>
      <c r="F1563">
        <v>3.5</v>
      </c>
      <c r="G1563">
        <v>5</v>
      </c>
      <c r="H1563">
        <v>5.88</v>
      </c>
      <c r="I1563">
        <v>5.5</v>
      </c>
      <c r="J1563">
        <v>3.11</v>
      </c>
      <c r="K1563">
        <v>0.5</v>
      </c>
    </row>
    <row r="1564" spans="1:11" x14ac:dyDescent="0.35">
      <c r="A1564" s="111">
        <v>35319</v>
      </c>
      <c r="B1564">
        <v>5.75</v>
      </c>
      <c r="C1564">
        <v>6.13</v>
      </c>
      <c r="D1564">
        <v>7.38</v>
      </c>
      <c r="E1564">
        <v>7.95</v>
      </c>
      <c r="F1564">
        <v>3.5</v>
      </c>
      <c r="G1564">
        <v>5</v>
      </c>
      <c r="H1564">
        <v>5.88</v>
      </c>
      <c r="I1564">
        <v>5.5</v>
      </c>
      <c r="J1564">
        <v>2.98</v>
      </c>
      <c r="K1564">
        <v>0.5</v>
      </c>
    </row>
    <row r="1565" spans="1:11" x14ac:dyDescent="0.35">
      <c r="A1565" s="111">
        <v>35326</v>
      </c>
      <c r="B1565">
        <v>5.75</v>
      </c>
      <c r="C1565">
        <v>6.13</v>
      </c>
      <c r="D1565">
        <v>7.38</v>
      </c>
      <c r="E1565">
        <v>7.95</v>
      </c>
      <c r="F1565">
        <v>3.5</v>
      </c>
      <c r="G1565">
        <v>5</v>
      </c>
      <c r="H1565">
        <v>5.88</v>
      </c>
      <c r="I1565">
        <v>5.5</v>
      </c>
      <c r="J1565">
        <v>2.78</v>
      </c>
      <c r="K1565">
        <v>0.5</v>
      </c>
    </row>
    <row r="1566" spans="1:11" x14ac:dyDescent="0.35">
      <c r="A1566" s="111">
        <v>35333</v>
      </c>
      <c r="B1566">
        <v>5.75</v>
      </c>
      <c r="C1566">
        <v>6.13</v>
      </c>
      <c r="D1566">
        <v>7.38</v>
      </c>
      <c r="E1566">
        <v>7.95</v>
      </c>
      <c r="F1566">
        <v>3.5</v>
      </c>
      <c r="G1566">
        <v>5</v>
      </c>
      <c r="H1566">
        <v>5.88</v>
      </c>
      <c r="I1566">
        <v>5.5</v>
      </c>
      <c r="J1566">
        <v>2.98</v>
      </c>
      <c r="K1566">
        <v>0.5</v>
      </c>
    </row>
    <row r="1567" spans="1:11" x14ac:dyDescent="0.35">
      <c r="A1567" s="111">
        <v>35340</v>
      </c>
      <c r="B1567">
        <v>5.75</v>
      </c>
      <c r="C1567">
        <v>5.95</v>
      </c>
      <c r="D1567">
        <v>7.13</v>
      </c>
      <c r="E1567">
        <v>7.9</v>
      </c>
      <c r="F1567">
        <v>3.38</v>
      </c>
      <c r="G1567">
        <v>4.75</v>
      </c>
      <c r="H1567">
        <v>5.88</v>
      </c>
      <c r="I1567">
        <v>5.75</v>
      </c>
      <c r="J1567">
        <v>2.73</v>
      </c>
      <c r="K1567">
        <v>0.5</v>
      </c>
    </row>
    <row r="1568" spans="1:11" x14ac:dyDescent="0.35">
      <c r="A1568" s="111">
        <v>35347</v>
      </c>
      <c r="B1568">
        <v>5.5</v>
      </c>
      <c r="C1568">
        <v>5.7</v>
      </c>
      <c r="D1568">
        <v>6.85</v>
      </c>
      <c r="E1568">
        <v>7.65</v>
      </c>
      <c r="F1568">
        <v>3.13</v>
      </c>
      <c r="G1568">
        <v>4.38</v>
      </c>
      <c r="H1568">
        <v>5.38</v>
      </c>
      <c r="I1568">
        <v>5.25</v>
      </c>
      <c r="J1568">
        <v>2.4900000000000002</v>
      </c>
      <c r="K1568">
        <v>0.5</v>
      </c>
    </row>
    <row r="1569" spans="1:11" x14ac:dyDescent="0.35">
      <c r="A1569" s="111">
        <v>35354</v>
      </c>
      <c r="B1569">
        <v>5.5</v>
      </c>
      <c r="C1569">
        <v>5.6</v>
      </c>
      <c r="D1569">
        <v>6.6</v>
      </c>
      <c r="E1569">
        <v>7.4</v>
      </c>
      <c r="F1569">
        <v>2.88</v>
      </c>
      <c r="G1569">
        <v>4.13</v>
      </c>
      <c r="H1569">
        <v>5.13</v>
      </c>
      <c r="I1569">
        <v>5</v>
      </c>
      <c r="J1569">
        <v>2.36</v>
      </c>
      <c r="K1569">
        <v>0.5</v>
      </c>
    </row>
    <row r="1570" spans="1:11" x14ac:dyDescent="0.35">
      <c r="A1570" s="111">
        <v>35361</v>
      </c>
      <c r="B1570">
        <v>5.25</v>
      </c>
      <c r="C1570">
        <v>5.6</v>
      </c>
      <c r="D1570">
        <v>6.6</v>
      </c>
      <c r="E1570">
        <v>7.4</v>
      </c>
      <c r="F1570">
        <v>2.88</v>
      </c>
      <c r="G1570">
        <v>4.13</v>
      </c>
      <c r="H1570">
        <v>5.13</v>
      </c>
      <c r="I1570">
        <v>5</v>
      </c>
      <c r="J1570">
        <v>2.1800000000000002</v>
      </c>
      <c r="K1570">
        <v>0.5</v>
      </c>
    </row>
    <row r="1571" spans="1:11" x14ac:dyDescent="0.35">
      <c r="A1571" s="111">
        <v>35368</v>
      </c>
      <c r="B1571">
        <v>5</v>
      </c>
      <c r="C1571">
        <v>5.35</v>
      </c>
      <c r="D1571">
        <v>6.35</v>
      </c>
      <c r="E1571">
        <v>7.2</v>
      </c>
      <c r="F1571">
        <v>2.63</v>
      </c>
      <c r="G1571">
        <v>3.88</v>
      </c>
      <c r="H1571">
        <v>4.88</v>
      </c>
      <c r="I1571">
        <v>4.75</v>
      </c>
      <c r="J1571">
        <v>2.1800000000000002</v>
      </c>
      <c r="K1571">
        <v>0.5</v>
      </c>
    </row>
    <row r="1572" spans="1:11" x14ac:dyDescent="0.35">
      <c r="A1572" s="111">
        <v>35375</v>
      </c>
      <c r="B1572">
        <v>5</v>
      </c>
      <c r="C1572">
        <v>5.35</v>
      </c>
      <c r="D1572">
        <v>6.35</v>
      </c>
      <c r="E1572">
        <v>7.2</v>
      </c>
      <c r="F1572">
        <v>2.63</v>
      </c>
      <c r="G1572">
        <v>3.88</v>
      </c>
      <c r="H1572">
        <v>4.88</v>
      </c>
      <c r="I1572">
        <v>4.75</v>
      </c>
      <c r="J1572">
        <v>1.93</v>
      </c>
      <c r="K1572">
        <v>0.5</v>
      </c>
    </row>
    <row r="1573" spans="1:11" x14ac:dyDescent="0.35">
      <c r="A1573" s="111">
        <v>35382</v>
      </c>
      <c r="B1573">
        <v>4.75</v>
      </c>
      <c r="C1573">
        <v>5.2</v>
      </c>
      <c r="D1573">
        <v>6.2</v>
      </c>
      <c r="E1573">
        <v>6.95</v>
      </c>
      <c r="F1573">
        <v>2.38</v>
      </c>
      <c r="G1573">
        <v>3.63</v>
      </c>
      <c r="H1573">
        <v>4.38</v>
      </c>
      <c r="I1573">
        <v>4.25</v>
      </c>
      <c r="J1573">
        <v>1.93</v>
      </c>
      <c r="K1573">
        <v>0.5</v>
      </c>
    </row>
    <row r="1574" spans="1:11" x14ac:dyDescent="0.35">
      <c r="A1574" s="111">
        <v>35389</v>
      </c>
      <c r="B1574">
        <v>4.75</v>
      </c>
      <c r="C1574">
        <v>5.2</v>
      </c>
      <c r="D1574">
        <v>6.2</v>
      </c>
      <c r="E1574">
        <v>6.95</v>
      </c>
      <c r="F1574">
        <v>2.38</v>
      </c>
      <c r="G1574">
        <v>3.63</v>
      </c>
      <c r="H1574">
        <v>4.38</v>
      </c>
      <c r="I1574">
        <v>4.25</v>
      </c>
      <c r="J1574">
        <v>1.91</v>
      </c>
      <c r="K1574">
        <v>0.5</v>
      </c>
    </row>
    <row r="1575" spans="1:11" x14ac:dyDescent="0.35">
      <c r="A1575" s="111">
        <v>35396</v>
      </c>
      <c r="B1575">
        <v>4.75</v>
      </c>
      <c r="C1575">
        <v>5.2</v>
      </c>
      <c r="D1575">
        <v>6.2</v>
      </c>
      <c r="E1575">
        <v>6.95</v>
      </c>
      <c r="F1575">
        <v>2.38</v>
      </c>
      <c r="G1575">
        <v>3.63</v>
      </c>
      <c r="H1575">
        <v>4.38</v>
      </c>
      <c r="I1575">
        <v>4.25</v>
      </c>
      <c r="J1575">
        <v>1.71</v>
      </c>
      <c r="K1575">
        <v>0.5</v>
      </c>
    </row>
    <row r="1576" spans="1:11" x14ac:dyDescent="0.35">
      <c r="A1576" s="111">
        <v>35403</v>
      </c>
      <c r="B1576">
        <v>4.75</v>
      </c>
      <c r="C1576">
        <v>5.2</v>
      </c>
      <c r="D1576">
        <v>6.2</v>
      </c>
      <c r="E1576">
        <v>6.95</v>
      </c>
      <c r="F1576">
        <v>2.38</v>
      </c>
      <c r="G1576">
        <v>3.63</v>
      </c>
      <c r="H1576">
        <v>4.38</v>
      </c>
      <c r="I1576">
        <v>4.25</v>
      </c>
      <c r="J1576">
        <v>1.75</v>
      </c>
      <c r="K1576">
        <v>0.5</v>
      </c>
    </row>
    <row r="1577" spans="1:11" x14ac:dyDescent="0.35">
      <c r="A1577" s="111">
        <v>35410</v>
      </c>
      <c r="B1577">
        <v>4.75</v>
      </c>
      <c r="C1577">
        <v>5.2</v>
      </c>
      <c r="D1577">
        <v>6.2</v>
      </c>
      <c r="E1577">
        <v>6.95</v>
      </c>
      <c r="F1577">
        <v>2.38</v>
      </c>
      <c r="G1577">
        <v>3.63</v>
      </c>
      <c r="H1577">
        <v>4.38</v>
      </c>
      <c r="I1577">
        <v>4.25</v>
      </c>
      <c r="J1577">
        <v>1.88</v>
      </c>
      <c r="K1577">
        <v>0.5</v>
      </c>
    </row>
    <row r="1578" spans="1:11" x14ac:dyDescent="0.35">
      <c r="A1578" s="111">
        <v>35417</v>
      </c>
      <c r="B1578">
        <v>4.75</v>
      </c>
      <c r="C1578">
        <v>5.2</v>
      </c>
      <c r="D1578">
        <v>6.2</v>
      </c>
      <c r="E1578">
        <v>6.95</v>
      </c>
      <c r="F1578">
        <v>2.38</v>
      </c>
      <c r="G1578">
        <v>3.63</v>
      </c>
      <c r="H1578">
        <v>4.38</v>
      </c>
      <c r="I1578">
        <v>4.25</v>
      </c>
      <c r="J1578">
        <v>2.06</v>
      </c>
      <c r="K1578">
        <v>0.5</v>
      </c>
    </row>
    <row r="1579" spans="1:11" x14ac:dyDescent="0.35">
      <c r="A1579" s="111">
        <v>35424</v>
      </c>
      <c r="B1579">
        <v>4.75</v>
      </c>
      <c r="C1579">
        <v>5.2</v>
      </c>
      <c r="D1579">
        <v>6.2</v>
      </c>
      <c r="E1579">
        <v>6.95</v>
      </c>
      <c r="F1579">
        <v>2.38</v>
      </c>
      <c r="G1579">
        <v>3.63</v>
      </c>
      <c r="H1579">
        <v>4.38</v>
      </c>
      <c r="I1579">
        <v>4.25</v>
      </c>
      <c r="J1579">
        <v>1.9</v>
      </c>
      <c r="K1579">
        <v>0.5</v>
      </c>
    </row>
    <row r="1580" spans="1:11" x14ac:dyDescent="0.35">
      <c r="A1580" s="111">
        <v>35431</v>
      </c>
      <c r="B1580">
        <v>4.75</v>
      </c>
      <c r="C1580">
        <v>5.2</v>
      </c>
      <c r="D1580">
        <v>6.2</v>
      </c>
      <c r="E1580">
        <v>6.95</v>
      </c>
      <c r="F1580">
        <v>2.38</v>
      </c>
      <c r="G1580">
        <v>3.63</v>
      </c>
      <c r="H1580">
        <v>4.38</v>
      </c>
      <c r="I1580">
        <v>4.25</v>
      </c>
      <c r="J1580">
        <v>1.82</v>
      </c>
      <c r="K1580">
        <v>0.5</v>
      </c>
    </row>
    <row r="1581" spans="1:11" x14ac:dyDescent="0.35">
      <c r="A1581" s="111">
        <v>35438</v>
      </c>
      <c r="B1581">
        <v>4.75</v>
      </c>
      <c r="C1581">
        <v>5.2</v>
      </c>
      <c r="D1581">
        <v>6.2</v>
      </c>
      <c r="E1581">
        <v>6.95</v>
      </c>
      <c r="F1581">
        <v>2.38</v>
      </c>
      <c r="G1581">
        <v>3.63</v>
      </c>
      <c r="H1581">
        <v>4.38</v>
      </c>
      <c r="I1581">
        <v>4.25</v>
      </c>
      <c r="J1581">
        <v>1.87</v>
      </c>
      <c r="K1581">
        <v>0.5</v>
      </c>
    </row>
    <row r="1582" spans="1:11" x14ac:dyDescent="0.35">
      <c r="A1582" s="111">
        <v>35445</v>
      </c>
      <c r="B1582">
        <v>4.75</v>
      </c>
      <c r="C1582">
        <v>5.2</v>
      </c>
      <c r="D1582">
        <v>6.5</v>
      </c>
      <c r="E1582">
        <v>7.25</v>
      </c>
      <c r="F1582">
        <v>2.38</v>
      </c>
      <c r="G1582">
        <v>3.88</v>
      </c>
      <c r="H1582">
        <v>4.88</v>
      </c>
      <c r="I1582">
        <v>4.75</v>
      </c>
      <c r="J1582">
        <v>1.87</v>
      </c>
      <c r="K1582">
        <v>0.5</v>
      </c>
    </row>
    <row r="1583" spans="1:11" x14ac:dyDescent="0.35">
      <c r="A1583" s="111">
        <v>35452</v>
      </c>
      <c r="B1583">
        <v>4.75</v>
      </c>
      <c r="C1583">
        <v>5.2</v>
      </c>
      <c r="D1583">
        <v>6.5</v>
      </c>
      <c r="E1583">
        <v>7.25</v>
      </c>
      <c r="F1583">
        <v>2.38</v>
      </c>
      <c r="G1583">
        <v>3.88</v>
      </c>
      <c r="H1583">
        <v>4.88</v>
      </c>
      <c r="I1583">
        <v>4.75</v>
      </c>
      <c r="J1583">
        <v>1.82</v>
      </c>
      <c r="K1583">
        <v>0.5</v>
      </c>
    </row>
    <row r="1584" spans="1:11" x14ac:dyDescent="0.35">
      <c r="A1584" s="111">
        <v>35459</v>
      </c>
      <c r="B1584">
        <v>4.75</v>
      </c>
      <c r="C1584">
        <v>5.2</v>
      </c>
      <c r="D1584">
        <v>6.5</v>
      </c>
      <c r="E1584">
        <v>7.25</v>
      </c>
      <c r="F1584">
        <v>2.38</v>
      </c>
      <c r="G1584">
        <v>3.88</v>
      </c>
      <c r="H1584">
        <v>4.88</v>
      </c>
      <c r="I1584">
        <v>4.75</v>
      </c>
      <c r="J1584">
        <v>1.86</v>
      </c>
      <c r="K1584">
        <v>0.5</v>
      </c>
    </row>
    <row r="1585" spans="1:11" x14ac:dyDescent="0.35">
      <c r="A1585" s="111">
        <v>35466</v>
      </c>
      <c r="B1585">
        <v>4.75</v>
      </c>
      <c r="C1585">
        <v>5.2</v>
      </c>
      <c r="D1585">
        <v>6.5</v>
      </c>
      <c r="E1585">
        <v>7.25</v>
      </c>
      <c r="F1585">
        <v>2.38</v>
      </c>
      <c r="G1585">
        <v>3.88</v>
      </c>
      <c r="H1585">
        <v>4.88</v>
      </c>
      <c r="I1585">
        <v>4.75</v>
      </c>
      <c r="J1585">
        <v>1.88</v>
      </c>
      <c r="K1585">
        <v>0.5</v>
      </c>
    </row>
    <row r="1586" spans="1:11" x14ac:dyDescent="0.35">
      <c r="A1586" s="111">
        <v>35473</v>
      </c>
      <c r="B1586">
        <v>4.75</v>
      </c>
      <c r="C1586">
        <v>5.2</v>
      </c>
      <c r="D1586">
        <v>6.5</v>
      </c>
      <c r="E1586">
        <v>7.25</v>
      </c>
      <c r="F1586">
        <v>2.38</v>
      </c>
      <c r="G1586">
        <v>3.88</v>
      </c>
      <c r="H1586">
        <v>4.88</v>
      </c>
      <c r="I1586">
        <v>4.75</v>
      </c>
      <c r="J1586">
        <v>1.86</v>
      </c>
      <c r="K1586">
        <v>0.5</v>
      </c>
    </row>
    <row r="1587" spans="1:11" x14ac:dyDescent="0.35">
      <c r="A1587" s="111">
        <v>35480</v>
      </c>
      <c r="B1587">
        <v>4.75</v>
      </c>
      <c r="C1587">
        <v>5.05</v>
      </c>
      <c r="D1587">
        <v>6.25</v>
      </c>
      <c r="E1587">
        <v>7</v>
      </c>
      <c r="F1587">
        <v>2.38</v>
      </c>
      <c r="G1587">
        <v>3.88</v>
      </c>
      <c r="H1587">
        <v>4.88</v>
      </c>
      <c r="I1587">
        <v>4.75</v>
      </c>
      <c r="J1587">
        <v>1.9</v>
      </c>
      <c r="K1587">
        <v>0.5</v>
      </c>
    </row>
    <row r="1588" spans="1:11" x14ac:dyDescent="0.35">
      <c r="A1588" s="111">
        <v>35487</v>
      </c>
      <c r="B1588">
        <v>4.75</v>
      </c>
      <c r="C1588">
        <v>5.05</v>
      </c>
      <c r="D1588">
        <v>6.25</v>
      </c>
      <c r="E1588">
        <v>7</v>
      </c>
      <c r="F1588">
        <v>2.38</v>
      </c>
      <c r="G1588">
        <v>3.88</v>
      </c>
      <c r="H1588">
        <v>4.88</v>
      </c>
      <c r="I1588">
        <v>4.75</v>
      </c>
      <c r="J1588">
        <v>1.88</v>
      </c>
      <c r="K1588">
        <v>0.5</v>
      </c>
    </row>
    <row r="1589" spans="1:11" x14ac:dyDescent="0.35">
      <c r="A1589" s="111">
        <v>35494</v>
      </c>
      <c r="B1589">
        <v>4.75</v>
      </c>
      <c r="C1589">
        <v>5.05</v>
      </c>
      <c r="D1589">
        <v>6.25</v>
      </c>
      <c r="E1589">
        <v>7</v>
      </c>
      <c r="F1589">
        <v>2.38</v>
      </c>
      <c r="G1589">
        <v>3.88</v>
      </c>
      <c r="H1589">
        <v>4.88</v>
      </c>
      <c r="I1589">
        <v>4.75</v>
      </c>
      <c r="J1589">
        <v>1.96</v>
      </c>
      <c r="K1589">
        <v>0.5</v>
      </c>
    </row>
    <row r="1590" spans="1:11" x14ac:dyDescent="0.35">
      <c r="A1590" s="111">
        <v>35501</v>
      </c>
      <c r="B1590">
        <v>4.75</v>
      </c>
      <c r="C1590">
        <v>5.05</v>
      </c>
      <c r="D1590">
        <v>6.25</v>
      </c>
      <c r="E1590">
        <v>7</v>
      </c>
      <c r="F1590">
        <v>2.38</v>
      </c>
      <c r="G1590">
        <v>3.88</v>
      </c>
      <c r="H1590">
        <v>4.88</v>
      </c>
      <c r="I1590">
        <v>4.75</v>
      </c>
      <c r="J1590">
        <v>2.0099999999999998</v>
      </c>
      <c r="K1590">
        <v>0.5</v>
      </c>
    </row>
    <row r="1591" spans="1:11" x14ac:dyDescent="0.35">
      <c r="A1591" s="111">
        <v>35508</v>
      </c>
      <c r="B1591">
        <v>4.75</v>
      </c>
      <c r="C1591">
        <v>5.05</v>
      </c>
      <c r="D1591">
        <v>6.25</v>
      </c>
      <c r="E1591">
        <v>7</v>
      </c>
      <c r="F1591">
        <v>2.38</v>
      </c>
      <c r="G1591">
        <v>3.88</v>
      </c>
      <c r="H1591">
        <v>4.88</v>
      </c>
      <c r="I1591">
        <v>4.75</v>
      </c>
      <c r="J1591">
        <v>2.11</v>
      </c>
      <c r="K1591">
        <v>0.5</v>
      </c>
    </row>
    <row r="1592" spans="1:11" x14ac:dyDescent="0.35">
      <c r="A1592" s="111">
        <v>35515</v>
      </c>
      <c r="B1592">
        <v>4.75</v>
      </c>
      <c r="C1592">
        <v>5.2</v>
      </c>
      <c r="D1592">
        <v>6.55</v>
      </c>
      <c r="E1592">
        <v>7.3</v>
      </c>
      <c r="F1592">
        <v>2.38</v>
      </c>
      <c r="G1592">
        <v>3.88</v>
      </c>
      <c r="H1592">
        <v>4.88</v>
      </c>
      <c r="I1592">
        <v>4.75</v>
      </c>
      <c r="J1592">
        <v>2.21</v>
      </c>
      <c r="K1592">
        <v>0.5</v>
      </c>
    </row>
    <row r="1593" spans="1:11" x14ac:dyDescent="0.35">
      <c r="A1593" s="111">
        <v>35522</v>
      </c>
      <c r="B1593">
        <v>4.75</v>
      </c>
      <c r="C1593">
        <v>5.55</v>
      </c>
      <c r="D1593">
        <v>6.95</v>
      </c>
      <c r="E1593">
        <v>7.65</v>
      </c>
      <c r="F1593">
        <v>2.63</v>
      </c>
      <c r="G1593">
        <v>3.88</v>
      </c>
      <c r="H1593">
        <v>4.88</v>
      </c>
      <c r="I1593">
        <v>4.88</v>
      </c>
      <c r="J1593">
        <v>2.2999999999999998</v>
      </c>
      <c r="K1593">
        <v>0.5</v>
      </c>
    </row>
    <row r="1594" spans="1:11" x14ac:dyDescent="0.35">
      <c r="A1594" s="111">
        <v>35529</v>
      </c>
      <c r="B1594">
        <v>4.75</v>
      </c>
      <c r="C1594">
        <v>5.55</v>
      </c>
      <c r="D1594">
        <v>6.95</v>
      </c>
      <c r="E1594">
        <v>7.65</v>
      </c>
      <c r="F1594">
        <v>2.88</v>
      </c>
      <c r="G1594">
        <v>4.38</v>
      </c>
      <c r="H1594">
        <v>5</v>
      </c>
      <c r="I1594">
        <v>4.88</v>
      </c>
      <c r="J1594">
        <v>2.08</v>
      </c>
      <c r="K1594">
        <v>0.5</v>
      </c>
    </row>
    <row r="1595" spans="1:11" x14ac:dyDescent="0.35">
      <c r="A1595" s="111">
        <v>35536</v>
      </c>
      <c r="B1595">
        <v>4.75</v>
      </c>
      <c r="C1595">
        <v>5.55</v>
      </c>
      <c r="D1595">
        <v>6.95</v>
      </c>
      <c r="E1595">
        <v>7.65</v>
      </c>
      <c r="F1595">
        <v>2.88</v>
      </c>
      <c r="G1595">
        <v>4.38</v>
      </c>
      <c r="H1595">
        <v>5.13</v>
      </c>
      <c r="I1595">
        <v>5</v>
      </c>
      <c r="J1595">
        <v>2.2200000000000002</v>
      </c>
      <c r="K1595">
        <v>0.5</v>
      </c>
    </row>
    <row r="1596" spans="1:11" x14ac:dyDescent="0.35">
      <c r="A1596" s="111">
        <v>35543</v>
      </c>
      <c r="B1596">
        <v>4.75</v>
      </c>
      <c r="C1596">
        <v>5.55</v>
      </c>
      <c r="D1596">
        <v>6.95</v>
      </c>
      <c r="E1596">
        <v>7.65</v>
      </c>
      <c r="F1596">
        <v>2.88</v>
      </c>
      <c r="G1596">
        <v>4.38</v>
      </c>
      <c r="H1596">
        <v>5.13</v>
      </c>
      <c r="I1596">
        <v>5</v>
      </c>
      <c r="J1596">
        <v>2.2200000000000002</v>
      </c>
      <c r="K1596">
        <v>0.5</v>
      </c>
    </row>
    <row r="1597" spans="1:11" x14ac:dyDescent="0.35">
      <c r="A1597" s="111">
        <v>35550</v>
      </c>
      <c r="B1597">
        <v>4.75</v>
      </c>
      <c r="C1597">
        <v>5.55</v>
      </c>
      <c r="D1597">
        <v>6.95</v>
      </c>
      <c r="E1597">
        <v>7.65</v>
      </c>
      <c r="F1597">
        <v>2.88</v>
      </c>
      <c r="G1597">
        <v>4.38</v>
      </c>
      <c r="H1597">
        <v>5.13</v>
      </c>
      <c r="I1597">
        <v>5</v>
      </c>
      <c r="J1597">
        <v>2.16</v>
      </c>
      <c r="K1597">
        <v>0.5</v>
      </c>
    </row>
    <row r="1598" spans="1:11" x14ac:dyDescent="0.35">
      <c r="A1598" s="111">
        <v>35557</v>
      </c>
      <c r="B1598">
        <v>4.75</v>
      </c>
      <c r="C1598">
        <v>5.4</v>
      </c>
      <c r="D1598">
        <v>6.8</v>
      </c>
      <c r="E1598">
        <v>7.5</v>
      </c>
      <c r="F1598">
        <v>2.88</v>
      </c>
      <c r="G1598">
        <v>4.2300000000000004</v>
      </c>
      <c r="H1598">
        <v>4.88</v>
      </c>
      <c r="I1598">
        <v>4.75</v>
      </c>
      <c r="J1598">
        <v>2.02</v>
      </c>
      <c r="K1598">
        <v>0.5</v>
      </c>
    </row>
    <row r="1599" spans="1:11" x14ac:dyDescent="0.35">
      <c r="A1599" s="111">
        <v>35564</v>
      </c>
      <c r="B1599">
        <v>4.75</v>
      </c>
      <c r="C1599">
        <v>5.4</v>
      </c>
      <c r="D1599">
        <v>6.8</v>
      </c>
      <c r="E1599">
        <v>7.5</v>
      </c>
      <c r="F1599">
        <v>2.88</v>
      </c>
      <c r="G1599">
        <v>4.2300000000000004</v>
      </c>
      <c r="H1599">
        <v>4.88</v>
      </c>
      <c r="I1599">
        <v>4.75</v>
      </c>
      <c r="J1599">
        <v>2.08</v>
      </c>
      <c r="K1599">
        <v>0.5</v>
      </c>
    </row>
    <row r="1600" spans="1:11" x14ac:dyDescent="0.35">
      <c r="A1600" s="111">
        <v>35571</v>
      </c>
      <c r="B1600">
        <v>4.75</v>
      </c>
      <c r="C1600">
        <v>5.4</v>
      </c>
      <c r="D1600">
        <v>6.8</v>
      </c>
      <c r="E1600">
        <v>7.5</v>
      </c>
      <c r="F1600">
        <v>2.88</v>
      </c>
      <c r="G1600">
        <v>4.2300000000000004</v>
      </c>
      <c r="H1600">
        <v>4.88</v>
      </c>
      <c r="I1600">
        <v>4.75</v>
      </c>
      <c r="J1600">
        <v>2.13</v>
      </c>
      <c r="K1600">
        <v>0.5</v>
      </c>
    </row>
    <row r="1601" spans="1:11" x14ac:dyDescent="0.35">
      <c r="A1601" s="111">
        <v>35578</v>
      </c>
      <c r="B1601">
        <v>4.75</v>
      </c>
      <c r="C1601">
        <v>5.4</v>
      </c>
      <c r="D1601">
        <v>6.8</v>
      </c>
      <c r="E1601">
        <v>7.35</v>
      </c>
      <c r="F1601">
        <v>2.75</v>
      </c>
      <c r="G1601">
        <v>4.13</v>
      </c>
      <c r="H1601">
        <v>4.88</v>
      </c>
      <c r="I1601">
        <v>4.75</v>
      </c>
      <c r="J1601">
        <v>2.0299999999999998</v>
      </c>
      <c r="K1601">
        <v>0.5</v>
      </c>
    </row>
    <row r="1602" spans="1:11" x14ac:dyDescent="0.35">
      <c r="A1602" s="111">
        <v>35585</v>
      </c>
      <c r="B1602">
        <v>4.75</v>
      </c>
      <c r="C1602">
        <v>5.4</v>
      </c>
      <c r="D1602">
        <v>6.8</v>
      </c>
      <c r="E1602">
        <v>7.35</v>
      </c>
      <c r="F1602">
        <v>2.75</v>
      </c>
      <c r="G1602">
        <v>4.13</v>
      </c>
      <c r="H1602">
        <v>4.88</v>
      </c>
      <c r="I1602">
        <v>4.75</v>
      </c>
      <c r="J1602">
        <v>2</v>
      </c>
      <c r="K1602">
        <v>0.5</v>
      </c>
    </row>
    <row r="1603" spans="1:11" x14ac:dyDescent="0.35">
      <c r="A1603" s="111">
        <v>35592</v>
      </c>
      <c r="B1603">
        <v>4.75</v>
      </c>
      <c r="C1603">
        <v>5.4</v>
      </c>
      <c r="D1603">
        <v>6.8</v>
      </c>
      <c r="E1603">
        <v>7.35</v>
      </c>
      <c r="F1603">
        <v>2.75</v>
      </c>
      <c r="G1603">
        <v>4.13</v>
      </c>
      <c r="H1603">
        <v>4.88</v>
      </c>
      <c r="I1603">
        <v>4.75</v>
      </c>
      <c r="J1603">
        <v>1.92</v>
      </c>
      <c r="K1603">
        <v>0.5</v>
      </c>
    </row>
    <row r="1604" spans="1:11" x14ac:dyDescent="0.35">
      <c r="A1604" s="111">
        <v>35599</v>
      </c>
      <c r="B1604">
        <v>4.75</v>
      </c>
      <c r="C1604">
        <v>5.2</v>
      </c>
      <c r="D1604">
        <v>6.5</v>
      </c>
      <c r="E1604">
        <v>7.15</v>
      </c>
      <c r="F1604">
        <v>2.5</v>
      </c>
      <c r="G1604">
        <v>3.88</v>
      </c>
      <c r="H1604">
        <v>4.63</v>
      </c>
      <c r="I1604">
        <v>4.5</v>
      </c>
      <c r="J1604">
        <v>1.88</v>
      </c>
      <c r="K1604">
        <v>0.5</v>
      </c>
    </row>
    <row r="1605" spans="1:11" x14ac:dyDescent="0.35">
      <c r="A1605" s="111">
        <v>35606</v>
      </c>
      <c r="B1605">
        <v>4.75</v>
      </c>
      <c r="C1605">
        <v>5.2</v>
      </c>
      <c r="D1605">
        <v>6.5</v>
      </c>
      <c r="E1605">
        <v>7</v>
      </c>
      <c r="F1605">
        <v>2.5</v>
      </c>
      <c r="G1605">
        <v>3.88</v>
      </c>
      <c r="H1605">
        <v>4.63</v>
      </c>
      <c r="I1605">
        <v>4.5</v>
      </c>
      <c r="J1605">
        <v>1.88</v>
      </c>
      <c r="K1605">
        <v>0.5</v>
      </c>
    </row>
    <row r="1606" spans="1:11" x14ac:dyDescent="0.35">
      <c r="A1606" s="111">
        <v>35613</v>
      </c>
      <c r="B1606">
        <v>4.75</v>
      </c>
      <c r="C1606">
        <v>5.2</v>
      </c>
      <c r="D1606">
        <v>6.5</v>
      </c>
      <c r="E1606">
        <v>7</v>
      </c>
      <c r="F1606">
        <v>2.5</v>
      </c>
      <c r="G1606">
        <v>3.88</v>
      </c>
      <c r="H1606">
        <v>4.63</v>
      </c>
      <c r="I1606">
        <v>4.5</v>
      </c>
      <c r="J1606">
        <v>1.88</v>
      </c>
      <c r="K1606">
        <v>0.5</v>
      </c>
    </row>
    <row r="1607" spans="1:11" x14ac:dyDescent="0.35">
      <c r="A1607" s="111">
        <v>35620</v>
      </c>
      <c r="B1607">
        <v>4.75</v>
      </c>
      <c r="C1607">
        <v>5.2</v>
      </c>
      <c r="D1607">
        <v>6.5</v>
      </c>
      <c r="E1607">
        <v>7</v>
      </c>
      <c r="F1607">
        <v>2.5</v>
      </c>
      <c r="G1607">
        <v>3.88</v>
      </c>
      <c r="H1607">
        <v>4.63</v>
      </c>
      <c r="I1607">
        <v>4.5</v>
      </c>
      <c r="J1607">
        <v>2.08</v>
      </c>
      <c r="K1607">
        <v>0.5</v>
      </c>
    </row>
    <row r="1608" spans="1:11" x14ac:dyDescent="0.35">
      <c r="A1608" s="111">
        <v>35627</v>
      </c>
      <c r="B1608">
        <v>4.75</v>
      </c>
      <c r="C1608">
        <v>5.2</v>
      </c>
      <c r="D1608">
        <v>6.5</v>
      </c>
      <c r="E1608">
        <v>7</v>
      </c>
      <c r="F1608">
        <v>2.5</v>
      </c>
      <c r="G1608">
        <v>3.88</v>
      </c>
      <c r="H1608">
        <v>4.63</v>
      </c>
      <c r="I1608">
        <v>4.5</v>
      </c>
      <c r="J1608">
        <v>2.23</v>
      </c>
      <c r="K1608">
        <v>0.5</v>
      </c>
    </row>
    <row r="1609" spans="1:11" x14ac:dyDescent="0.35">
      <c r="A1609" s="111">
        <v>35634</v>
      </c>
      <c r="B1609">
        <v>4.75</v>
      </c>
      <c r="C1609">
        <v>5.2</v>
      </c>
      <c r="D1609">
        <v>6.5</v>
      </c>
      <c r="E1609">
        <v>7</v>
      </c>
      <c r="F1609">
        <v>2.5</v>
      </c>
      <c r="G1609">
        <v>3.88</v>
      </c>
      <c r="H1609">
        <v>4.63</v>
      </c>
      <c r="I1609">
        <v>4.5</v>
      </c>
      <c r="J1609">
        <v>2.4</v>
      </c>
      <c r="K1609">
        <v>0.5</v>
      </c>
    </row>
    <row r="1610" spans="1:11" x14ac:dyDescent="0.35">
      <c r="A1610" s="111">
        <v>35641</v>
      </c>
      <c r="B1610">
        <v>4.75</v>
      </c>
      <c r="C1610">
        <v>5.65</v>
      </c>
      <c r="D1610">
        <v>6.5</v>
      </c>
      <c r="E1610">
        <v>7</v>
      </c>
      <c r="F1610">
        <v>2.63</v>
      </c>
      <c r="G1610">
        <v>3.88</v>
      </c>
      <c r="H1610">
        <v>4.63</v>
      </c>
      <c r="I1610">
        <v>4.5</v>
      </c>
      <c r="J1610">
        <v>2.34</v>
      </c>
      <c r="K1610">
        <v>0.5</v>
      </c>
    </row>
    <row r="1611" spans="1:11" x14ac:dyDescent="0.35">
      <c r="A1611" s="111">
        <v>35648</v>
      </c>
      <c r="B1611">
        <v>4.75</v>
      </c>
      <c r="C1611">
        <v>5.65</v>
      </c>
      <c r="D1611">
        <v>6.5</v>
      </c>
      <c r="E1611">
        <v>7</v>
      </c>
      <c r="F1611">
        <v>2.88</v>
      </c>
      <c r="G1611">
        <v>3.88</v>
      </c>
      <c r="H1611">
        <v>4.63</v>
      </c>
      <c r="I1611">
        <v>4.5</v>
      </c>
      <c r="J1611">
        <v>2.34</v>
      </c>
      <c r="K1611">
        <v>0.5</v>
      </c>
    </row>
    <row r="1612" spans="1:11" x14ac:dyDescent="0.35">
      <c r="A1612" s="111">
        <v>35655</v>
      </c>
      <c r="B1612">
        <v>4.75</v>
      </c>
      <c r="C1612">
        <v>5.65</v>
      </c>
      <c r="D1612">
        <v>6.5</v>
      </c>
      <c r="E1612">
        <v>7</v>
      </c>
      <c r="F1612">
        <v>2.88</v>
      </c>
      <c r="G1612">
        <v>3.88</v>
      </c>
      <c r="H1612">
        <v>4.63</v>
      </c>
      <c r="I1612">
        <v>4.5</v>
      </c>
      <c r="J1612">
        <v>2.16</v>
      </c>
      <c r="K1612">
        <v>0.5</v>
      </c>
    </row>
    <row r="1613" spans="1:11" x14ac:dyDescent="0.35">
      <c r="A1613" s="111">
        <v>35662</v>
      </c>
      <c r="B1613">
        <v>4.75</v>
      </c>
      <c r="C1613">
        <v>5.65</v>
      </c>
      <c r="D1613">
        <v>6.5</v>
      </c>
      <c r="E1613">
        <v>7</v>
      </c>
      <c r="F1613">
        <v>2.88</v>
      </c>
      <c r="G1613">
        <v>3.88</v>
      </c>
      <c r="H1613">
        <v>4.63</v>
      </c>
      <c r="I1613">
        <v>4.5</v>
      </c>
      <c r="J1613">
        <v>2.0099999999999998</v>
      </c>
      <c r="K1613">
        <v>0.5</v>
      </c>
    </row>
    <row r="1614" spans="1:11" x14ac:dyDescent="0.35">
      <c r="A1614" s="111">
        <v>35669</v>
      </c>
      <c r="B1614">
        <v>4.75</v>
      </c>
      <c r="C1614">
        <v>5.65</v>
      </c>
      <c r="D1614">
        <v>6.5</v>
      </c>
      <c r="E1614">
        <v>7</v>
      </c>
      <c r="F1614">
        <v>2.88</v>
      </c>
      <c r="G1614">
        <v>3.88</v>
      </c>
      <c r="H1614">
        <v>4.63</v>
      </c>
      <c r="I1614">
        <v>4.5</v>
      </c>
      <c r="J1614">
        <v>2.15</v>
      </c>
      <c r="K1614">
        <v>0.5</v>
      </c>
    </row>
    <row r="1615" spans="1:11" x14ac:dyDescent="0.35">
      <c r="A1615" s="111">
        <v>35676</v>
      </c>
      <c r="B1615">
        <v>4.75</v>
      </c>
      <c r="C1615">
        <v>5.65</v>
      </c>
      <c r="D1615">
        <v>6.5</v>
      </c>
      <c r="E1615">
        <v>7</v>
      </c>
      <c r="F1615">
        <v>2.88</v>
      </c>
      <c r="G1615">
        <v>3.88</v>
      </c>
      <c r="H1615">
        <v>4.63</v>
      </c>
      <c r="I1615">
        <v>4.5</v>
      </c>
      <c r="J1615">
        <v>2.1</v>
      </c>
      <c r="K1615">
        <v>0.5</v>
      </c>
    </row>
    <row r="1616" spans="1:11" x14ac:dyDescent="0.35">
      <c r="A1616" s="111">
        <v>35683</v>
      </c>
      <c r="B1616">
        <v>4.75</v>
      </c>
      <c r="C1616">
        <v>5.65</v>
      </c>
      <c r="D1616">
        <v>6.5</v>
      </c>
      <c r="E1616">
        <v>7</v>
      </c>
      <c r="F1616">
        <v>2.88</v>
      </c>
      <c r="G1616">
        <v>3.88</v>
      </c>
      <c r="H1616">
        <v>4.63</v>
      </c>
      <c r="I1616">
        <v>4.5</v>
      </c>
      <c r="J1616">
        <v>2.0099999999999998</v>
      </c>
      <c r="K1616">
        <v>0.5</v>
      </c>
    </row>
    <row r="1617" spans="1:11" x14ac:dyDescent="0.35">
      <c r="A1617" s="111">
        <v>35690</v>
      </c>
      <c r="B1617">
        <v>4.75</v>
      </c>
      <c r="C1617">
        <v>5.65</v>
      </c>
      <c r="D1617">
        <v>6.5</v>
      </c>
      <c r="E1617">
        <v>7</v>
      </c>
      <c r="F1617">
        <v>2.88</v>
      </c>
      <c r="G1617">
        <v>3.88</v>
      </c>
      <c r="H1617">
        <v>4.63</v>
      </c>
      <c r="I1617">
        <v>4.5</v>
      </c>
      <c r="J1617">
        <v>1.99</v>
      </c>
      <c r="K1617">
        <v>0.5</v>
      </c>
    </row>
    <row r="1618" spans="1:11" x14ac:dyDescent="0.35">
      <c r="A1618" s="111">
        <v>35697</v>
      </c>
      <c r="B1618">
        <v>4.75</v>
      </c>
      <c r="C1618">
        <v>5.65</v>
      </c>
      <c r="D1618">
        <v>6.5</v>
      </c>
      <c r="E1618">
        <v>6.85</v>
      </c>
      <c r="F1618">
        <v>2.88</v>
      </c>
      <c r="G1618">
        <v>3.88</v>
      </c>
      <c r="H1618">
        <v>4.63</v>
      </c>
      <c r="I1618">
        <v>4.25</v>
      </c>
      <c r="J1618">
        <v>1.99</v>
      </c>
      <c r="K1618">
        <v>0.5</v>
      </c>
    </row>
    <row r="1619" spans="1:11" x14ac:dyDescent="0.35">
      <c r="A1619" s="111">
        <v>35704</v>
      </c>
      <c r="B1619">
        <v>4.75</v>
      </c>
      <c r="C1619">
        <v>5.65</v>
      </c>
      <c r="D1619">
        <v>6.5</v>
      </c>
      <c r="E1619">
        <v>6.85</v>
      </c>
      <c r="F1619">
        <v>2.88</v>
      </c>
      <c r="G1619">
        <v>3.88</v>
      </c>
      <c r="H1619">
        <v>4.38</v>
      </c>
      <c r="I1619">
        <v>4.25</v>
      </c>
      <c r="J1619">
        <v>2.12</v>
      </c>
      <c r="K1619">
        <v>0.5</v>
      </c>
    </row>
    <row r="1620" spans="1:11" x14ac:dyDescent="0.35">
      <c r="A1620" s="111">
        <v>35711</v>
      </c>
      <c r="B1620">
        <v>5.25</v>
      </c>
      <c r="C1620">
        <v>5.65</v>
      </c>
      <c r="D1620">
        <v>6.35</v>
      </c>
      <c r="E1620">
        <v>6.7</v>
      </c>
      <c r="F1620">
        <v>2.88</v>
      </c>
      <c r="G1620">
        <v>3.88</v>
      </c>
      <c r="H1620">
        <v>4.38</v>
      </c>
      <c r="I1620">
        <v>4.25</v>
      </c>
      <c r="J1620">
        <v>2.12</v>
      </c>
      <c r="K1620">
        <v>0.5</v>
      </c>
    </row>
    <row r="1621" spans="1:11" x14ac:dyDescent="0.35">
      <c r="A1621" s="111">
        <v>35718</v>
      </c>
      <c r="B1621">
        <v>5.25</v>
      </c>
      <c r="C1621">
        <v>5.65</v>
      </c>
      <c r="D1621">
        <v>6.35</v>
      </c>
      <c r="E1621">
        <v>6.7</v>
      </c>
      <c r="F1621">
        <v>2.88</v>
      </c>
      <c r="G1621">
        <v>3.88</v>
      </c>
      <c r="H1621">
        <v>4.38</v>
      </c>
      <c r="I1621">
        <v>4.25</v>
      </c>
      <c r="J1621">
        <v>2.3199999999999998</v>
      </c>
      <c r="K1621">
        <v>0.5</v>
      </c>
    </row>
    <row r="1622" spans="1:11" x14ac:dyDescent="0.35">
      <c r="A1622" s="111">
        <v>35725</v>
      </c>
      <c r="B1622">
        <v>5.25</v>
      </c>
      <c r="C1622">
        <v>5.65</v>
      </c>
      <c r="D1622">
        <v>6.35</v>
      </c>
      <c r="E1622">
        <v>6.7</v>
      </c>
      <c r="F1622">
        <v>2.88</v>
      </c>
      <c r="G1622">
        <v>3.88</v>
      </c>
      <c r="H1622">
        <v>4.38</v>
      </c>
      <c r="I1622">
        <v>4.25</v>
      </c>
      <c r="J1622">
        <v>2.3199999999999998</v>
      </c>
      <c r="K1622">
        <v>0.5</v>
      </c>
    </row>
    <row r="1623" spans="1:11" x14ac:dyDescent="0.35">
      <c r="A1623" s="111">
        <v>35732</v>
      </c>
      <c r="B1623">
        <v>5.25</v>
      </c>
      <c r="C1623">
        <v>5.65</v>
      </c>
      <c r="D1623">
        <v>6.35</v>
      </c>
      <c r="E1623">
        <v>6.7</v>
      </c>
      <c r="F1623">
        <v>2.88</v>
      </c>
      <c r="G1623">
        <v>3.88</v>
      </c>
      <c r="H1623">
        <v>4.38</v>
      </c>
      <c r="I1623">
        <v>4.25</v>
      </c>
      <c r="J1623">
        <v>2.65</v>
      </c>
      <c r="K1623">
        <v>0.5</v>
      </c>
    </row>
    <row r="1624" spans="1:11" x14ac:dyDescent="0.35">
      <c r="A1624" s="111">
        <v>35739</v>
      </c>
      <c r="B1624">
        <v>5.25</v>
      </c>
      <c r="C1624">
        <v>5.65</v>
      </c>
      <c r="D1624">
        <v>6.35</v>
      </c>
      <c r="E1624">
        <v>6.7</v>
      </c>
      <c r="F1624">
        <v>2.88</v>
      </c>
      <c r="G1624">
        <v>3.88</v>
      </c>
      <c r="H1624">
        <v>4.38</v>
      </c>
      <c r="I1624">
        <v>4.25</v>
      </c>
      <c r="J1624">
        <v>2.65</v>
      </c>
      <c r="K1624">
        <v>0.5</v>
      </c>
    </row>
    <row r="1625" spans="1:11" x14ac:dyDescent="0.35">
      <c r="A1625" s="111">
        <v>35746</v>
      </c>
      <c r="B1625">
        <v>5.25</v>
      </c>
      <c r="C1625">
        <v>5.65</v>
      </c>
      <c r="D1625">
        <v>6.35</v>
      </c>
      <c r="E1625">
        <v>6.7</v>
      </c>
      <c r="F1625">
        <v>2.88</v>
      </c>
      <c r="G1625">
        <v>3.88</v>
      </c>
      <c r="H1625">
        <v>4.38</v>
      </c>
      <c r="I1625">
        <v>4.25</v>
      </c>
      <c r="J1625">
        <v>2.65</v>
      </c>
      <c r="K1625">
        <v>0.5</v>
      </c>
    </row>
    <row r="1626" spans="1:11" x14ac:dyDescent="0.35">
      <c r="A1626" s="111">
        <v>35753</v>
      </c>
      <c r="B1626">
        <v>5.25</v>
      </c>
      <c r="C1626">
        <v>5.65</v>
      </c>
      <c r="D1626">
        <v>6.35</v>
      </c>
      <c r="E1626">
        <v>6.7</v>
      </c>
      <c r="F1626">
        <v>2.88</v>
      </c>
      <c r="G1626">
        <v>3.88</v>
      </c>
      <c r="H1626">
        <v>4.38</v>
      </c>
      <c r="I1626">
        <v>4.25</v>
      </c>
      <c r="J1626">
        <v>2.65</v>
      </c>
      <c r="K1626">
        <v>0.5</v>
      </c>
    </row>
    <row r="1627" spans="1:11" x14ac:dyDescent="0.35">
      <c r="A1627" s="111">
        <v>35760</v>
      </c>
      <c r="B1627">
        <v>5.5</v>
      </c>
      <c r="C1627">
        <v>5.65</v>
      </c>
      <c r="D1627">
        <v>6.35</v>
      </c>
      <c r="E1627">
        <v>6.7</v>
      </c>
      <c r="F1627">
        <v>2.88</v>
      </c>
      <c r="G1627">
        <v>3.88</v>
      </c>
      <c r="H1627">
        <v>4.38</v>
      </c>
      <c r="I1627">
        <v>4.25</v>
      </c>
      <c r="J1627">
        <v>2.59</v>
      </c>
      <c r="K1627">
        <v>0.5</v>
      </c>
    </row>
    <row r="1628" spans="1:11" x14ac:dyDescent="0.35">
      <c r="A1628" s="111">
        <v>35767</v>
      </c>
      <c r="B1628">
        <v>5.5</v>
      </c>
      <c r="C1628">
        <v>5.9</v>
      </c>
      <c r="D1628">
        <v>6.35</v>
      </c>
      <c r="E1628">
        <v>6.7</v>
      </c>
      <c r="F1628">
        <v>3.13</v>
      </c>
      <c r="G1628">
        <v>3.88</v>
      </c>
      <c r="H1628">
        <v>4.38</v>
      </c>
      <c r="I1628">
        <v>4.25</v>
      </c>
      <c r="J1628">
        <v>2.59</v>
      </c>
      <c r="K1628">
        <v>0.5</v>
      </c>
    </row>
    <row r="1629" spans="1:11" x14ac:dyDescent="0.35">
      <c r="A1629" s="111">
        <v>35774</v>
      </c>
      <c r="B1629">
        <v>5.5</v>
      </c>
      <c r="C1629">
        <v>5.9</v>
      </c>
      <c r="D1629">
        <v>6.35</v>
      </c>
      <c r="E1629">
        <v>6.7</v>
      </c>
      <c r="F1629">
        <v>3.13</v>
      </c>
      <c r="G1629">
        <v>3.88</v>
      </c>
      <c r="H1629">
        <v>4.38</v>
      </c>
      <c r="I1629">
        <v>4.25</v>
      </c>
      <c r="J1629">
        <v>2.82</v>
      </c>
      <c r="K1629">
        <v>0.5</v>
      </c>
    </row>
    <row r="1630" spans="1:11" x14ac:dyDescent="0.35">
      <c r="A1630" s="111">
        <v>35781</v>
      </c>
      <c r="B1630">
        <v>6</v>
      </c>
      <c r="C1630">
        <v>6.1</v>
      </c>
      <c r="D1630">
        <v>6.7</v>
      </c>
      <c r="E1630">
        <v>7.05</v>
      </c>
      <c r="F1630">
        <v>3.38</v>
      </c>
      <c r="G1630">
        <v>4.13</v>
      </c>
      <c r="H1630">
        <v>4.63</v>
      </c>
      <c r="I1630">
        <v>4.5</v>
      </c>
      <c r="J1630">
        <v>2.82</v>
      </c>
      <c r="K1630">
        <v>0.5</v>
      </c>
    </row>
    <row r="1631" spans="1:11" x14ac:dyDescent="0.35">
      <c r="A1631" s="111">
        <v>35788</v>
      </c>
      <c r="B1631">
        <v>6</v>
      </c>
      <c r="C1631">
        <v>6.4</v>
      </c>
      <c r="D1631">
        <v>7</v>
      </c>
      <c r="E1631">
        <v>7.05</v>
      </c>
      <c r="F1631">
        <v>3.68</v>
      </c>
      <c r="G1631">
        <v>4.33</v>
      </c>
      <c r="H1631">
        <v>4.63</v>
      </c>
      <c r="I1631">
        <v>4.5</v>
      </c>
      <c r="J1631">
        <v>3.48</v>
      </c>
      <c r="K1631">
        <v>0.5</v>
      </c>
    </row>
    <row r="1632" spans="1:11" x14ac:dyDescent="0.35">
      <c r="A1632" s="111">
        <v>35795</v>
      </c>
      <c r="B1632">
        <v>6</v>
      </c>
      <c r="C1632">
        <v>6.65</v>
      </c>
      <c r="D1632">
        <v>7</v>
      </c>
      <c r="E1632">
        <v>7.05</v>
      </c>
      <c r="F1632">
        <v>3.68</v>
      </c>
      <c r="G1632">
        <v>4.33</v>
      </c>
      <c r="H1632">
        <v>4.63</v>
      </c>
      <c r="I1632">
        <v>4.5</v>
      </c>
      <c r="J1632">
        <v>3.48</v>
      </c>
      <c r="K1632">
        <v>0.5</v>
      </c>
    </row>
    <row r="1633" spans="1:11" x14ac:dyDescent="0.35">
      <c r="A1633" s="111">
        <v>35802</v>
      </c>
      <c r="B1633">
        <v>6</v>
      </c>
      <c r="C1633">
        <v>6.65</v>
      </c>
      <c r="D1633">
        <v>7</v>
      </c>
      <c r="E1633">
        <v>7.05</v>
      </c>
      <c r="F1633">
        <v>3.68</v>
      </c>
      <c r="G1633">
        <v>4.33</v>
      </c>
      <c r="H1633">
        <v>4.63</v>
      </c>
      <c r="I1633">
        <v>4.5</v>
      </c>
      <c r="J1633">
        <v>3.19</v>
      </c>
      <c r="K1633">
        <v>0.5</v>
      </c>
    </row>
    <row r="1634" spans="1:11" x14ac:dyDescent="0.35">
      <c r="A1634" s="111">
        <v>35809</v>
      </c>
      <c r="B1634">
        <v>6</v>
      </c>
      <c r="C1634">
        <v>6.4</v>
      </c>
      <c r="D1634">
        <v>6.7</v>
      </c>
      <c r="E1634">
        <v>6.85</v>
      </c>
      <c r="F1634">
        <v>3.55</v>
      </c>
      <c r="G1634">
        <v>3.93</v>
      </c>
      <c r="H1634">
        <v>4.33</v>
      </c>
      <c r="I1634">
        <v>4.2</v>
      </c>
      <c r="J1634">
        <v>3.19</v>
      </c>
      <c r="K1634">
        <v>0.5</v>
      </c>
    </row>
    <row r="1635" spans="1:11" x14ac:dyDescent="0.35">
      <c r="A1635" s="111">
        <v>35816</v>
      </c>
      <c r="B1635">
        <v>6</v>
      </c>
      <c r="C1635">
        <v>6.4</v>
      </c>
      <c r="D1635">
        <v>6.7</v>
      </c>
      <c r="E1635">
        <v>6.85</v>
      </c>
      <c r="F1635">
        <v>3.48</v>
      </c>
      <c r="G1635">
        <v>3.93</v>
      </c>
      <c r="H1635">
        <v>4.33</v>
      </c>
      <c r="I1635">
        <v>4.2</v>
      </c>
      <c r="J1635">
        <v>3.2</v>
      </c>
      <c r="K1635">
        <v>0.5</v>
      </c>
    </row>
    <row r="1636" spans="1:11" x14ac:dyDescent="0.35">
      <c r="A1636" s="111">
        <v>35823</v>
      </c>
      <c r="B1636">
        <v>6</v>
      </c>
      <c r="C1636">
        <v>6.4</v>
      </c>
      <c r="D1636">
        <v>6.7</v>
      </c>
      <c r="E1636">
        <v>6.85</v>
      </c>
      <c r="F1636">
        <v>3.48</v>
      </c>
      <c r="G1636">
        <v>3.93</v>
      </c>
      <c r="H1636">
        <v>4.33</v>
      </c>
      <c r="I1636">
        <v>4.2</v>
      </c>
      <c r="J1636">
        <v>3.2</v>
      </c>
      <c r="K1636">
        <v>0.5</v>
      </c>
    </row>
    <row r="1637" spans="1:11" x14ac:dyDescent="0.35">
      <c r="A1637" s="111">
        <v>35830</v>
      </c>
      <c r="B1637">
        <v>6.5</v>
      </c>
      <c r="C1637">
        <v>6.4</v>
      </c>
      <c r="D1637">
        <v>6.7</v>
      </c>
      <c r="E1637">
        <v>6.85</v>
      </c>
      <c r="F1637">
        <v>3.48</v>
      </c>
      <c r="G1637">
        <v>3.93</v>
      </c>
      <c r="H1637">
        <v>4.33</v>
      </c>
      <c r="I1637">
        <v>4.2</v>
      </c>
      <c r="J1637">
        <v>3.54</v>
      </c>
      <c r="K1637">
        <v>0.5</v>
      </c>
    </row>
    <row r="1638" spans="1:11" x14ac:dyDescent="0.35">
      <c r="A1638" s="111">
        <v>35837</v>
      </c>
      <c r="B1638">
        <v>6.5</v>
      </c>
      <c r="C1638">
        <v>6.4</v>
      </c>
      <c r="D1638">
        <v>6.7</v>
      </c>
      <c r="E1638">
        <v>6.85</v>
      </c>
      <c r="F1638">
        <v>3.48</v>
      </c>
      <c r="G1638">
        <v>3.93</v>
      </c>
      <c r="H1638">
        <v>4.33</v>
      </c>
      <c r="I1638">
        <v>4.2</v>
      </c>
      <c r="J1638">
        <v>3.54</v>
      </c>
      <c r="K1638">
        <v>0.5</v>
      </c>
    </row>
    <row r="1639" spans="1:11" x14ac:dyDescent="0.35">
      <c r="A1639" s="111">
        <v>35844</v>
      </c>
      <c r="B1639">
        <v>6.5</v>
      </c>
      <c r="C1639">
        <v>6.4</v>
      </c>
      <c r="D1639">
        <v>6.7</v>
      </c>
      <c r="E1639">
        <v>6.85</v>
      </c>
      <c r="F1639">
        <v>3.58</v>
      </c>
      <c r="G1639">
        <v>4.03</v>
      </c>
      <c r="H1639">
        <v>4.38</v>
      </c>
      <c r="I1639">
        <v>4.2</v>
      </c>
      <c r="J1639">
        <v>3.55</v>
      </c>
      <c r="K1639">
        <v>0.5</v>
      </c>
    </row>
    <row r="1640" spans="1:11" x14ac:dyDescent="0.35">
      <c r="A1640" s="111">
        <v>35851</v>
      </c>
      <c r="B1640">
        <v>6.5</v>
      </c>
      <c r="C1640">
        <v>6.4</v>
      </c>
      <c r="D1640">
        <v>6.7</v>
      </c>
      <c r="E1640">
        <v>6.85</v>
      </c>
      <c r="F1640">
        <v>3.58</v>
      </c>
      <c r="G1640">
        <v>4.03</v>
      </c>
      <c r="H1640">
        <v>4.38</v>
      </c>
      <c r="I1640">
        <v>4.25</v>
      </c>
      <c r="J1640">
        <v>3.59</v>
      </c>
      <c r="K1640">
        <v>0.5</v>
      </c>
    </row>
    <row r="1641" spans="1:11" x14ac:dyDescent="0.35">
      <c r="A1641" s="111">
        <v>35858</v>
      </c>
      <c r="B1641">
        <v>6.5</v>
      </c>
      <c r="C1641">
        <v>6.4</v>
      </c>
      <c r="D1641">
        <v>6.7</v>
      </c>
      <c r="E1641">
        <v>6.85</v>
      </c>
      <c r="F1641">
        <v>3.58</v>
      </c>
      <c r="G1641">
        <v>4.03</v>
      </c>
      <c r="H1641">
        <v>4.38</v>
      </c>
      <c r="I1641">
        <v>4.25</v>
      </c>
      <c r="J1641">
        <v>3.67</v>
      </c>
      <c r="K1641">
        <v>0.5</v>
      </c>
    </row>
    <row r="1642" spans="1:11" x14ac:dyDescent="0.35">
      <c r="A1642" s="111">
        <v>35865</v>
      </c>
      <c r="B1642">
        <v>6.5</v>
      </c>
      <c r="C1642">
        <v>6.4</v>
      </c>
      <c r="D1642">
        <v>6.7</v>
      </c>
      <c r="E1642">
        <v>6.85</v>
      </c>
      <c r="F1642">
        <v>3.58</v>
      </c>
      <c r="G1642">
        <v>4.03</v>
      </c>
      <c r="H1642">
        <v>4.38</v>
      </c>
      <c r="I1642">
        <v>4.25</v>
      </c>
      <c r="J1642">
        <v>3.67</v>
      </c>
      <c r="K1642">
        <v>0.5</v>
      </c>
    </row>
    <row r="1643" spans="1:11" x14ac:dyDescent="0.35">
      <c r="A1643" s="111">
        <v>35872</v>
      </c>
      <c r="B1643">
        <v>6.5</v>
      </c>
      <c r="C1643">
        <v>6.4</v>
      </c>
      <c r="D1643">
        <v>6.7</v>
      </c>
      <c r="E1643">
        <v>6.85</v>
      </c>
      <c r="F1643">
        <v>3.58</v>
      </c>
      <c r="G1643">
        <v>4.03</v>
      </c>
      <c r="H1643">
        <v>4.38</v>
      </c>
      <c r="I1643">
        <v>4.25</v>
      </c>
      <c r="J1643">
        <v>3.6</v>
      </c>
      <c r="K1643">
        <v>0.5</v>
      </c>
    </row>
    <row r="1644" spans="1:11" x14ac:dyDescent="0.35">
      <c r="A1644" s="111">
        <v>35879</v>
      </c>
      <c r="B1644">
        <v>6.5</v>
      </c>
      <c r="C1644">
        <v>6.4</v>
      </c>
      <c r="D1644">
        <v>6.7</v>
      </c>
      <c r="E1644">
        <v>6.85</v>
      </c>
      <c r="F1644">
        <v>3.58</v>
      </c>
      <c r="G1644">
        <v>4.03</v>
      </c>
      <c r="H1644">
        <v>4.38</v>
      </c>
      <c r="I1644">
        <v>4.25</v>
      </c>
      <c r="J1644">
        <v>3.6</v>
      </c>
      <c r="K1644">
        <v>0.2</v>
      </c>
    </row>
    <row r="1645" spans="1:11" x14ac:dyDescent="0.35">
      <c r="A1645" s="111">
        <v>35886</v>
      </c>
      <c r="B1645">
        <v>6.5</v>
      </c>
      <c r="C1645">
        <v>6.4</v>
      </c>
      <c r="D1645">
        <v>6.7</v>
      </c>
      <c r="E1645">
        <v>6.85</v>
      </c>
      <c r="F1645">
        <v>3.58</v>
      </c>
      <c r="G1645">
        <v>4.03</v>
      </c>
      <c r="H1645">
        <v>4.38</v>
      </c>
      <c r="I1645">
        <v>4.25</v>
      </c>
      <c r="J1645">
        <v>3.59</v>
      </c>
      <c r="K1645">
        <v>0.2</v>
      </c>
    </row>
    <row r="1646" spans="1:11" x14ac:dyDescent="0.35">
      <c r="A1646" s="111">
        <v>35893</v>
      </c>
      <c r="B1646">
        <v>6.5</v>
      </c>
      <c r="C1646">
        <v>6.3</v>
      </c>
      <c r="D1646">
        <v>6.6</v>
      </c>
      <c r="E1646">
        <v>6.75</v>
      </c>
      <c r="F1646">
        <v>3.58</v>
      </c>
      <c r="G1646">
        <v>4.03</v>
      </c>
      <c r="H1646">
        <v>4.38</v>
      </c>
      <c r="I1646">
        <v>4.25</v>
      </c>
      <c r="J1646">
        <v>3.59</v>
      </c>
      <c r="K1646">
        <v>0.2</v>
      </c>
    </row>
    <row r="1647" spans="1:11" x14ac:dyDescent="0.35">
      <c r="A1647" s="111">
        <v>35900</v>
      </c>
      <c r="B1647">
        <v>6.5</v>
      </c>
      <c r="C1647">
        <v>6.3</v>
      </c>
      <c r="D1647">
        <v>6.6</v>
      </c>
      <c r="E1647">
        <v>6.75</v>
      </c>
      <c r="F1647">
        <v>3.48</v>
      </c>
      <c r="G1647">
        <v>3.93</v>
      </c>
      <c r="H1647">
        <v>4.28</v>
      </c>
      <c r="I1647">
        <v>4.1500000000000004</v>
      </c>
      <c r="J1647">
        <v>3.57</v>
      </c>
      <c r="K1647">
        <v>0.2</v>
      </c>
    </row>
    <row r="1648" spans="1:11" x14ac:dyDescent="0.35">
      <c r="A1648" s="111">
        <v>35907</v>
      </c>
      <c r="B1648">
        <v>6.5</v>
      </c>
      <c r="C1648">
        <v>6.3</v>
      </c>
      <c r="D1648">
        <v>6.6</v>
      </c>
      <c r="E1648">
        <v>6.75</v>
      </c>
      <c r="F1648">
        <v>3.48</v>
      </c>
      <c r="G1648">
        <v>3.93</v>
      </c>
      <c r="H1648">
        <v>4.28</v>
      </c>
      <c r="I1648">
        <v>4.1500000000000004</v>
      </c>
      <c r="J1648">
        <v>3.57</v>
      </c>
      <c r="K1648">
        <v>0.2</v>
      </c>
    </row>
    <row r="1649" spans="1:11" x14ac:dyDescent="0.35">
      <c r="A1649" s="111">
        <v>35914</v>
      </c>
      <c r="B1649">
        <v>6.5</v>
      </c>
      <c r="C1649">
        <v>6.55</v>
      </c>
      <c r="D1649">
        <v>6.8</v>
      </c>
      <c r="E1649">
        <v>6.95</v>
      </c>
      <c r="F1649">
        <v>3.48</v>
      </c>
      <c r="G1649">
        <v>3.93</v>
      </c>
      <c r="H1649">
        <v>4.28</v>
      </c>
      <c r="I1649">
        <v>4.1500000000000004</v>
      </c>
      <c r="J1649">
        <v>3.85</v>
      </c>
      <c r="K1649">
        <v>0.2</v>
      </c>
    </row>
    <row r="1650" spans="1:11" x14ac:dyDescent="0.35">
      <c r="A1650" s="111">
        <v>35921</v>
      </c>
      <c r="B1650">
        <v>6.5</v>
      </c>
      <c r="C1650">
        <v>6.55</v>
      </c>
      <c r="D1650">
        <v>6.8</v>
      </c>
      <c r="E1650">
        <v>6.95</v>
      </c>
      <c r="F1650">
        <v>3.73</v>
      </c>
      <c r="G1650">
        <v>4.13</v>
      </c>
      <c r="H1650">
        <v>4.4800000000000004</v>
      </c>
      <c r="I1650">
        <v>4.3499999999999996</v>
      </c>
      <c r="J1650">
        <v>3.85</v>
      </c>
      <c r="K1650">
        <v>0.2</v>
      </c>
    </row>
    <row r="1651" spans="1:11" x14ac:dyDescent="0.35">
      <c r="A1651" s="111">
        <v>35928</v>
      </c>
      <c r="B1651">
        <v>6.5</v>
      </c>
      <c r="C1651">
        <v>6.55</v>
      </c>
      <c r="D1651">
        <v>6.8</v>
      </c>
      <c r="E1651">
        <v>6.95</v>
      </c>
      <c r="F1651">
        <v>3.73</v>
      </c>
      <c r="G1651">
        <v>4.13</v>
      </c>
      <c r="H1651">
        <v>4.4800000000000004</v>
      </c>
      <c r="I1651">
        <v>4.3499999999999996</v>
      </c>
      <c r="J1651">
        <v>3.76</v>
      </c>
      <c r="K1651">
        <v>0.2</v>
      </c>
    </row>
    <row r="1652" spans="1:11" x14ac:dyDescent="0.35">
      <c r="A1652" s="111">
        <v>35935</v>
      </c>
      <c r="B1652">
        <v>6.5</v>
      </c>
      <c r="C1652">
        <v>6.55</v>
      </c>
      <c r="D1652">
        <v>6.8</v>
      </c>
      <c r="E1652">
        <v>6.95</v>
      </c>
      <c r="F1652">
        <v>3.73</v>
      </c>
      <c r="G1652">
        <v>4.13</v>
      </c>
      <c r="H1652">
        <v>4.4800000000000004</v>
      </c>
      <c r="I1652">
        <v>4.3499999999999996</v>
      </c>
      <c r="J1652">
        <v>3.76</v>
      </c>
      <c r="K1652">
        <v>0.2</v>
      </c>
    </row>
    <row r="1653" spans="1:11" x14ac:dyDescent="0.35">
      <c r="A1653" s="111">
        <v>35942</v>
      </c>
      <c r="B1653">
        <v>6.5</v>
      </c>
      <c r="C1653">
        <v>6.55</v>
      </c>
      <c r="D1653">
        <v>6.8</v>
      </c>
      <c r="E1653">
        <v>6.95</v>
      </c>
      <c r="F1653">
        <v>3.73</v>
      </c>
      <c r="G1653">
        <v>4.13</v>
      </c>
      <c r="H1653">
        <v>4.4800000000000004</v>
      </c>
      <c r="I1653">
        <v>4.3499999999999996</v>
      </c>
      <c r="J1653">
        <v>3.77</v>
      </c>
      <c r="K1653">
        <v>0.2</v>
      </c>
    </row>
    <row r="1654" spans="1:11" x14ac:dyDescent="0.35">
      <c r="A1654" s="111">
        <v>35949</v>
      </c>
      <c r="B1654">
        <v>6.5</v>
      </c>
      <c r="C1654">
        <v>6.55</v>
      </c>
      <c r="D1654">
        <v>6.8</v>
      </c>
      <c r="E1654">
        <v>6.95</v>
      </c>
      <c r="F1654">
        <v>3.73</v>
      </c>
      <c r="G1654">
        <v>4.13</v>
      </c>
      <c r="H1654">
        <v>4.4800000000000004</v>
      </c>
      <c r="I1654">
        <v>4.3499999999999996</v>
      </c>
      <c r="J1654">
        <v>3.77</v>
      </c>
      <c r="K1654">
        <v>0.2</v>
      </c>
    </row>
    <row r="1655" spans="1:11" x14ac:dyDescent="0.35">
      <c r="A1655" s="111">
        <v>35956</v>
      </c>
      <c r="B1655">
        <v>6.5</v>
      </c>
      <c r="C1655">
        <v>6.55</v>
      </c>
      <c r="D1655">
        <v>6.8</v>
      </c>
      <c r="E1655">
        <v>6.95</v>
      </c>
      <c r="F1655">
        <v>3.73</v>
      </c>
      <c r="G1655">
        <v>4.13</v>
      </c>
      <c r="H1655">
        <v>4.4800000000000004</v>
      </c>
      <c r="I1655">
        <v>4.3499999999999996</v>
      </c>
      <c r="J1655">
        <v>3.7</v>
      </c>
      <c r="K1655">
        <v>0.2</v>
      </c>
    </row>
    <row r="1656" spans="1:11" x14ac:dyDescent="0.35">
      <c r="A1656" s="111">
        <v>35963</v>
      </c>
      <c r="B1656">
        <v>6.5</v>
      </c>
      <c r="C1656">
        <v>6.55</v>
      </c>
      <c r="D1656">
        <v>6.8</v>
      </c>
      <c r="E1656">
        <v>6.95</v>
      </c>
      <c r="F1656">
        <v>3.73</v>
      </c>
      <c r="G1656">
        <v>4.13</v>
      </c>
      <c r="H1656">
        <v>4.4800000000000004</v>
      </c>
      <c r="I1656">
        <v>4.3499999999999996</v>
      </c>
      <c r="J1656">
        <v>3.7</v>
      </c>
      <c r="K1656">
        <v>0.2</v>
      </c>
    </row>
    <row r="1657" spans="1:11" x14ac:dyDescent="0.35">
      <c r="A1657" s="111">
        <v>35970</v>
      </c>
      <c r="B1657">
        <v>6.5</v>
      </c>
      <c r="C1657">
        <v>6.55</v>
      </c>
      <c r="D1657">
        <v>6.8</v>
      </c>
      <c r="E1657">
        <v>6.95</v>
      </c>
      <c r="F1657">
        <v>3.73</v>
      </c>
      <c r="G1657">
        <v>4.13</v>
      </c>
      <c r="H1657">
        <v>4.4800000000000004</v>
      </c>
      <c r="I1657">
        <v>4.3499999999999996</v>
      </c>
      <c r="J1657">
        <v>3.9</v>
      </c>
      <c r="K1657">
        <v>0.2</v>
      </c>
    </row>
    <row r="1658" spans="1:11" x14ac:dyDescent="0.35">
      <c r="A1658" s="111">
        <v>35977</v>
      </c>
      <c r="B1658">
        <v>6.5</v>
      </c>
      <c r="C1658">
        <v>6.55</v>
      </c>
      <c r="D1658">
        <v>6.8</v>
      </c>
      <c r="E1658">
        <v>6.95</v>
      </c>
      <c r="F1658">
        <v>3.73</v>
      </c>
      <c r="G1658">
        <v>4.13</v>
      </c>
      <c r="H1658">
        <v>4.4800000000000004</v>
      </c>
      <c r="I1658">
        <v>4.3499999999999996</v>
      </c>
      <c r="J1658">
        <v>3.9</v>
      </c>
      <c r="K1658">
        <v>0.2</v>
      </c>
    </row>
    <row r="1659" spans="1:11" x14ac:dyDescent="0.35">
      <c r="A1659" s="111">
        <v>35984</v>
      </c>
      <c r="B1659">
        <v>6.5</v>
      </c>
      <c r="C1659">
        <v>6.55</v>
      </c>
      <c r="D1659">
        <v>6.8</v>
      </c>
      <c r="E1659">
        <v>6.95</v>
      </c>
      <c r="F1659">
        <v>3.73</v>
      </c>
      <c r="G1659">
        <v>4.13</v>
      </c>
      <c r="H1659">
        <v>4.4800000000000004</v>
      </c>
      <c r="I1659">
        <v>4.3499999999999996</v>
      </c>
      <c r="J1659">
        <v>3.82</v>
      </c>
      <c r="K1659">
        <v>0.2</v>
      </c>
    </row>
    <row r="1660" spans="1:11" x14ac:dyDescent="0.35">
      <c r="A1660" s="111">
        <v>35991</v>
      </c>
      <c r="B1660">
        <v>6.5</v>
      </c>
      <c r="C1660">
        <v>6.55</v>
      </c>
      <c r="D1660">
        <v>6.8</v>
      </c>
      <c r="E1660">
        <v>6.95</v>
      </c>
      <c r="F1660">
        <v>3.73</v>
      </c>
      <c r="G1660">
        <v>4.13</v>
      </c>
      <c r="H1660">
        <v>4.4800000000000004</v>
      </c>
      <c r="I1660">
        <v>4.3499999999999996</v>
      </c>
      <c r="J1660">
        <v>3.82</v>
      </c>
      <c r="K1660">
        <v>0.2</v>
      </c>
    </row>
    <row r="1661" spans="1:11" x14ac:dyDescent="0.35">
      <c r="A1661" s="111">
        <v>35998</v>
      </c>
      <c r="B1661">
        <v>6.5</v>
      </c>
      <c r="C1661">
        <v>6.55</v>
      </c>
      <c r="D1661">
        <v>6.8</v>
      </c>
      <c r="E1661">
        <v>6.95</v>
      </c>
      <c r="F1661">
        <v>3.73</v>
      </c>
      <c r="G1661">
        <v>4.13</v>
      </c>
      <c r="H1661">
        <v>4.4800000000000004</v>
      </c>
      <c r="I1661">
        <v>4.3499999999999996</v>
      </c>
      <c r="J1661">
        <v>3.95</v>
      </c>
      <c r="K1661">
        <v>0.2</v>
      </c>
    </row>
    <row r="1662" spans="1:11" x14ac:dyDescent="0.35">
      <c r="A1662" s="111">
        <v>36005</v>
      </c>
      <c r="B1662">
        <v>6.5</v>
      </c>
      <c r="C1662">
        <v>6.55</v>
      </c>
      <c r="D1662">
        <v>6.8</v>
      </c>
      <c r="E1662">
        <v>6.95</v>
      </c>
      <c r="F1662">
        <v>3.73</v>
      </c>
      <c r="G1662">
        <v>4.13</v>
      </c>
      <c r="H1662">
        <v>4.4800000000000004</v>
      </c>
      <c r="I1662">
        <v>4.3499999999999996</v>
      </c>
      <c r="J1662">
        <v>3.95</v>
      </c>
      <c r="K1662">
        <v>0.2</v>
      </c>
    </row>
    <row r="1663" spans="1:11" x14ac:dyDescent="0.35">
      <c r="A1663" s="111">
        <v>36012</v>
      </c>
      <c r="B1663">
        <v>6.5</v>
      </c>
      <c r="C1663">
        <v>6.75</v>
      </c>
      <c r="D1663">
        <v>7</v>
      </c>
      <c r="E1663">
        <v>7.15</v>
      </c>
      <c r="F1663">
        <v>3.73</v>
      </c>
      <c r="G1663">
        <v>4.13</v>
      </c>
      <c r="H1663">
        <v>4.4800000000000004</v>
      </c>
      <c r="I1663">
        <v>4.3499999999999996</v>
      </c>
      <c r="J1663">
        <v>3.95</v>
      </c>
      <c r="K1663">
        <v>0.2</v>
      </c>
    </row>
    <row r="1664" spans="1:11" x14ac:dyDescent="0.35">
      <c r="A1664" s="111">
        <v>36019</v>
      </c>
      <c r="B1664">
        <v>6.5</v>
      </c>
      <c r="C1664">
        <v>6.75</v>
      </c>
      <c r="D1664">
        <v>7</v>
      </c>
      <c r="E1664">
        <v>7.15</v>
      </c>
      <c r="F1664">
        <v>3.93</v>
      </c>
      <c r="G1664">
        <v>4.33</v>
      </c>
      <c r="H1664">
        <v>4.68</v>
      </c>
      <c r="I1664">
        <v>4.55</v>
      </c>
      <c r="J1664">
        <v>4.09</v>
      </c>
      <c r="K1664">
        <v>0.2</v>
      </c>
    </row>
    <row r="1665" spans="1:11" x14ac:dyDescent="0.35">
      <c r="A1665" s="111">
        <v>36026</v>
      </c>
      <c r="B1665">
        <v>6.5</v>
      </c>
      <c r="C1665">
        <v>6.75</v>
      </c>
      <c r="D1665">
        <v>7</v>
      </c>
      <c r="E1665">
        <v>7.15</v>
      </c>
      <c r="F1665">
        <v>3.93</v>
      </c>
      <c r="G1665">
        <v>4.33</v>
      </c>
      <c r="H1665">
        <v>4.68</v>
      </c>
      <c r="I1665">
        <v>4.55</v>
      </c>
      <c r="J1665">
        <v>3.9</v>
      </c>
      <c r="K1665">
        <v>0.2</v>
      </c>
    </row>
    <row r="1666" spans="1:11" x14ac:dyDescent="0.35">
      <c r="A1666" s="111">
        <v>36033</v>
      </c>
      <c r="B1666">
        <v>6.5</v>
      </c>
      <c r="C1666">
        <v>6.75</v>
      </c>
      <c r="D1666">
        <v>7</v>
      </c>
      <c r="E1666">
        <v>7.15</v>
      </c>
      <c r="F1666">
        <v>3.93</v>
      </c>
      <c r="G1666">
        <v>4.33</v>
      </c>
      <c r="H1666">
        <v>4.68</v>
      </c>
      <c r="I1666">
        <v>4.55</v>
      </c>
      <c r="J1666">
        <v>3.9</v>
      </c>
      <c r="K1666">
        <v>0.2</v>
      </c>
    </row>
    <row r="1667" spans="1:11" x14ac:dyDescent="0.35">
      <c r="A1667" s="111">
        <v>36040</v>
      </c>
      <c r="B1667">
        <v>7.5</v>
      </c>
      <c r="C1667">
        <v>7.45</v>
      </c>
      <c r="D1667">
        <v>7.55</v>
      </c>
      <c r="E1667">
        <v>7.55</v>
      </c>
      <c r="F1667">
        <v>4.63</v>
      </c>
      <c r="G1667">
        <v>4.88</v>
      </c>
      <c r="H1667">
        <v>5.08</v>
      </c>
      <c r="I1667">
        <v>4.95</v>
      </c>
      <c r="J1667">
        <v>4.66</v>
      </c>
      <c r="K1667">
        <v>0.2</v>
      </c>
    </row>
    <row r="1668" spans="1:11" x14ac:dyDescent="0.35">
      <c r="A1668" s="111">
        <v>36047</v>
      </c>
      <c r="B1668">
        <v>7.5</v>
      </c>
      <c r="C1668">
        <v>7.45</v>
      </c>
      <c r="D1668">
        <v>7.55</v>
      </c>
      <c r="E1668">
        <v>7.55</v>
      </c>
      <c r="F1668">
        <v>4.63</v>
      </c>
      <c r="G1668">
        <v>4.88</v>
      </c>
      <c r="H1668">
        <v>5.08</v>
      </c>
      <c r="I1668">
        <v>4.95</v>
      </c>
      <c r="J1668">
        <v>4.66</v>
      </c>
      <c r="K1668">
        <v>0.2</v>
      </c>
    </row>
    <row r="1669" spans="1:11" x14ac:dyDescent="0.35">
      <c r="A1669" s="111">
        <v>36054</v>
      </c>
      <c r="B1669">
        <v>7.5</v>
      </c>
      <c r="C1669">
        <v>6.95</v>
      </c>
      <c r="D1669">
        <v>7.15</v>
      </c>
      <c r="E1669">
        <v>7.3</v>
      </c>
      <c r="F1669">
        <v>4.38</v>
      </c>
      <c r="G1669">
        <v>4.68</v>
      </c>
      <c r="H1669">
        <v>4.93</v>
      </c>
      <c r="I1669">
        <v>4.8</v>
      </c>
      <c r="J1669">
        <v>4.17</v>
      </c>
      <c r="K1669">
        <v>0.2</v>
      </c>
    </row>
    <row r="1670" spans="1:11" x14ac:dyDescent="0.35">
      <c r="A1670" s="111">
        <v>36061</v>
      </c>
      <c r="B1670">
        <v>7.5</v>
      </c>
      <c r="C1670">
        <v>6.95</v>
      </c>
      <c r="D1670">
        <v>7.15</v>
      </c>
      <c r="E1670">
        <v>7.3</v>
      </c>
      <c r="F1670">
        <v>4.13</v>
      </c>
      <c r="G1670">
        <v>4.4800000000000004</v>
      </c>
      <c r="H1670">
        <v>4.78</v>
      </c>
      <c r="I1670">
        <v>4.6500000000000004</v>
      </c>
      <c r="J1670">
        <v>4.17</v>
      </c>
      <c r="K1670">
        <v>0.2</v>
      </c>
    </row>
    <row r="1671" spans="1:11" x14ac:dyDescent="0.35">
      <c r="A1671" s="111">
        <v>36068</v>
      </c>
      <c r="B1671">
        <v>7.25</v>
      </c>
      <c r="C1671">
        <v>6.75</v>
      </c>
      <c r="D1671">
        <v>7</v>
      </c>
      <c r="E1671">
        <v>7.15</v>
      </c>
      <c r="F1671">
        <v>3.73</v>
      </c>
      <c r="G1671">
        <v>4.08</v>
      </c>
      <c r="H1671">
        <v>4.38</v>
      </c>
      <c r="I1671">
        <v>4.25</v>
      </c>
      <c r="J1671">
        <v>3.96</v>
      </c>
      <c r="K1671">
        <v>0.2</v>
      </c>
    </row>
    <row r="1672" spans="1:11" x14ac:dyDescent="0.35">
      <c r="A1672" s="111">
        <v>36075</v>
      </c>
      <c r="B1672">
        <v>7.25</v>
      </c>
      <c r="C1672">
        <v>6.5</v>
      </c>
      <c r="D1672">
        <v>6.6</v>
      </c>
      <c r="E1672">
        <v>6.75</v>
      </c>
      <c r="F1672">
        <v>3.73</v>
      </c>
      <c r="G1672">
        <v>4.08</v>
      </c>
      <c r="H1672">
        <v>4.38</v>
      </c>
      <c r="I1672">
        <v>4.25</v>
      </c>
      <c r="J1672">
        <v>3.96</v>
      </c>
      <c r="K1672">
        <v>0.2</v>
      </c>
    </row>
    <row r="1673" spans="1:11" x14ac:dyDescent="0.35">
      <c r="A1673" s="111">
        <v>36082</v>
      </c>
      <c r="B1673">
        <v>7.25</v>
      </c>
      <c r="C1673">
        <v>6.5</v>
      </c>
      <c r="D1673">
        <v>6.6</v>
      </c>
      <c r="E1673">
        <v>6.75</v>
      </c>
      <c r="F1673">
        <v>3.63</v>
      </c>
      <c r="G1673">
        <v>3.83</v>
      </c>
      <c r="H1673">
        <v>4.13</v>
      </c>
      <c r="I1673">
        <v>4</v>
      </c>
      <c r="J1673">
        <v>3.69</v>
      </c>
      <c r="K1673">
        <v>0.2</v>
      </c>
    </row>
    <row r="1674" spans="1:11" x14ac:dyDescent="0.35">
      <c r="A1674" s="111">
        <v>36089</v>
      </c>
      <c r="B1674">
        <v>7</v>
      </c>
      <c r="C1674">
        <v>6.5</v>
      </c>
      <c r="D1674">
        <v>6.6</v>
      </c>
      <c r="E1674">
        <v>6.75</v>
      </c>
      <c r="F1674">
        <v>3.63</v>
      </c>
      <c r="G1674">
        <v>3.83</v>
      </c>
      <c r="H1674">
        <v>4.13</v>
      </c>
      <c r="I1674">
        <v>4</v>
      </c>
      <c r="J1674">
        <v>3.69</v>
      </c>
      <c r="K1674">
        <v>0.2</v>
      </c>
    </row>
    <row r="1675" spans="1:11" x14ac:dyDescent="0.35">
      <c r="A1675" s="111">
        <v>36096</v>
      </c>
      <c r="B1675">
        <v>7</v>
      </c>
      <c r="C1675">
        <v>6.5</v>
      </c>
      <c r="D1675">
        <v>6.6</v>
      </c>
      <c r="E1675">
        <v>6.75</v>
      </c>
      <c r="F1675">
        <v>3.63</v>
      </c>
      <c r="G1675">
        <v>3.83</v>
      </c>
      <c r="H1675">
        <v>4.13</v>
      </c>
      <c r="I1675">
        <v>4</v>
      </c>
      <c r="J1675">
        <v>3.76</v>
      </c>
      <c r="K1675">
        <v>0.2</v>
      </c>
    </row>
    <row r="1676" spans="1:11" x14ac:dyDescent="0.35">
      <c r="A1676" s="111">
        <v>36103</v>
      </c>
      <c r="B1676">
        <v>7</v>
      </c>
      <c r="C1676">
        <v>6.5</v>
      </c>
      <c r="D1676">
        <v>6.6</v>
      </c>
      <c r="E1676">
        <v>6.75</v>
      </c>
      <c r="F1676">
        <v>3.63</v>
      </c>
      <c r="G1676">
        <v>3.83</v>
      </c>
      <c r="H1676">
        <v>4.13</v>
      </c>
      <c r="I1676">
        <v>4</v>
      </c>
      <c r="J1676">
        <v>3.76</v>
      </c>
      <c r="K1676">
        <v>0.2</v>
      </c>
    </row>
    <row r="1677" spans="1:11" x14ac:dyDescent="0.35">
      <c r="A1677" s="111">
        <v>36110</v>
      </c>
      <c r="B1677">
        <v>7</v>
      </c>
      <c r="C1677">
        <v>6.4</v>
      </c>
      <c r="D1677">
        <v>6.85</v>
      </c>
      <c r="E1677">
        <v>7.15</v>
      </c>
      <c r="F1677">
        <v>3.63</v>
      </c>
      <c r="G1677">
        <v>3.83</v>
      </c>
      <c r="H1677">
        <v>4.13</v>
      </c>
      <c r="I1677">
        <v>4</v>
      </c>
      <c r="J1677">
        <v>3.76</v>
      </c>
      <c r="K1677">
        <v>0.2</v>
      </c>
    </row>
    <row r="1678" spans="1:11" x14ac:dyDescent="0.35">
      <c r="A1678" s="111">
        <v>36117</v>
      </c>
      <c r="B1678">
        <v>7</v>
      </c>
      <c r="C1678">
        <v>6.4</v>
      </c>
      <c r="D1678">
        <v>6.85</v>
      </c>
      <c r="E1678">
        <v>7.15</v>
      </c>
      <c r="F1678">
        <v>3.53</v>
      </c>
      <c r="G1678">
        <v>4.08</v>
      </c>
      <c r="H1678">
        <v>4.53</v>
      </c>
      <c r="I1678">
        <v>4.4000000000000004</v>
      </c>
      <c r="J1678">
        <v>3.88</v>
      </c>
      <c r="K1678">
        <v>0.2</v>
      </c>
    </row>
    <row r="1679" spans="1:11" x14ac:dyDescent="0.35">
      <c r="A1679" s="111">
        <v>36124</v>
      </c>
      <c r="B1679">
        <v>6.75</v>
      </c>
      <c r="C1679">
        <v>6.4</v>
      </c>
      <c r="D1679">
        <v>6.85</v>
      </c>
      <c r="E1679">
        <v>7.15</v>
      </c>
      <c r="F1679">
        <v>3.53</v>
      </c>
      <c r="G1679">
        <v>4.08</v>
      </c>
      <c r="H1679">
        <v>4.53</v>
      </c>
      <c r="I1679">
        <v>4.4000000000000004</v>
      </c>
      <c r="J1679">
        <v>3.84</v>
      </c>
      <c r="K1679">
        <v>0.2</v>
      </c>
    </row>
    <row r="1680" spans="1:11" x14ac:dyDescent="0.35">
      <c r="A1680" s="111">
        <v>36131</v>
      </c>
      <c r="B1680">
        <v>6.75</v>
      </c>
      <c r="C1680">
        <v>6.4</v>
      </c>
      <c r="D1680">
        <v>6.65</v>
      </c>
      <c r="E1680">
        <v>6.8</v>
      </c>
      <c r="F1680">
        <v>3.53</v>
      </c>
      <c r="G1680">
        <v>3.88</v>
      </c>
      <c r="H1680">
        <v>4.53</v>
      </c>
      <c r="I1680">
        <v>4.05</v>
      </c>
      <c r="J1680">
        <v>3.84</v>
      </c>
      <c r="K1680">
        <v>0.2</v>
      </c>
    </row>
    <row r="1681" spans="1:11" x14ac:dyDescent="0.35">
      <c r="A1681" s="111">
        <v>36138</v>
      </c>
      <c r="B1681">
        <v>6.75</v>
      </c>
      <c r="C1681">
        <v>6.4</v>
      </c>
      <c r="D1681">
        <v>6.65</v>
      </c>
      <c r="E1681">
        <v>6.8</v>
      </c>
      <c r="F1681">
        <v>3.53</v>
      </c>
      <c r="G1681">
        <v>3.88</v>
      </c>
      <c r="H1681">
        <v>4.18</v>
      </c>
      <c r="I1681">
        <v>4.05</v>
      </c>
      <c r="J1681">
        <v>3.71</v>
      </c>
      <c r="K1681">
        <v>0.2</v>
      </c>
    </row>
    <row r="1682" spans="1:11" x14ac:dyDescent="0.35">
      <c r="A1682" s="111">
        <v>36145</v>
      </c>
      <c r="B1682">
        <v>6.75</v>
      </c>
      <c r="C1682">
        <v>6.4</v>
      </c>
      <c r="D1682">
        <v>6.65</v>
      </c>
      <c r="E1682">
        <v>6.8</v>
      </c>
      <c r="F1682">
        <v>3.53</v>
      </c>
      <c r="G1682">
        <v>3.88</v>
      </c>
      <c r="H1682">
        <v>4.18</v>
      </c>
      <c r="I1682">
        <v>4.05</v>
      </c>
      <c r="J1682">
        <v>3.71</v>
      </c>
      <c r="K1682">
        <v>0.2</v>
      </c>
    </row>
    <row r="1683" spans="1:11" x14ac:dyDescent="0.35">
      <c r="A1683" s="111">
        <v>36152</v>
      </c>
      <c r="B1683">
        <v>6.75</v>
      </c>
      <c r="C1683">
        <v>6.2</v>
      </c>
      <c r="D1683">
        <v>6.45</v>
      </c>
      <c r="E1683">
        <v>6.6</v>
      </c>
      <c r="F1683">
        <v>3.33</v>
      </c>
      <c r="G1683">
        <v>3.68</v>
      </c>
      <c r="H1683">
        <v>3.98</v>
      </c>
      <c r="I1683">
        <v>3.85</v>
      </c>
      <c r="J1683">
        <v>3.71</v>
      </c>
      <c r="K1683">
        <v>0.1</v>
      </c>
    </row>
    <row r="1684" spans="1:11" x14ac:dyDescent="0.35">
      <c r="A1684" s="111">
        <v>36159</v>
      </c>
      <c r="B1684">
        <v>6.75</v>
      </c>
      <c r="C1684">
        <v>6.2</v>
      </c>
      <c r="D1684">
        <v>6.45</v>
      </c>
      <c r="E1684">
        <v>6.6</v>
      </c>
      <c r="F1684">
        <v>3.33</v>
      </c>
      <c r="G1684">
        <v>3.68</v>
      </c>
      <c r="H1684">
        <v>3.98</v>
      </c>
      <c r="I1684">
        <v>3.85</v>
      </c>
      <c r="J1684">
        <v>3.72</v>
      </c>
      <c r="K1684">
        <v>0.1</v>
      </c>
    </row>
    <row r="1685" spans="1:11" x14ac:dyDescent="0.35">
      <c r="A1685" s="111">
        <v>36166</v>
      </c>
      <c r="B1685">
        <v>6.75</v>
      </c>
      <c r="C1685">
        <v>6.2</v>
      </c>
      <c r="D1685">
        <v>6.45</v>
      </c>
      <c r="E1685">
        <v>6.6</v>
      </c>
      <c r="F1685">
        <v>3.33</v>
      </c>
      <c r="G1685">
        <v>3.68</v>
      </c>
      <c r="H1685">
        <v>3.98</v>
      </c>
      <c r="I1685">
        <v>3.85</v>
      </c>
      <c r="J1685">
        <v>3.63</v>
      </c>
      <c r="K1685">
        <v>0.1</v>
      </c>
    </row>
    <row r="1686" spans="1:11" x14ac:dyDescent="0.35">
      <c r="A1686" s="111">
        <v>36173</v>
      </c>
      <c r="B1686">
        <v>6.75</v>
      </c>
      <c r="C1686">
        <v>6.4</v>
      </c>
      <c r="D1686">
        <v>6.75</v>
      </c>
      <c r="E1686">
        <v>6.9</v>
      </c>
      <c r="F1686">
        <v>3.33</v>
      </c>
      <c r="G1686">
        <v>3.68</v>
      </c>
      <c r="H1686">
        <v>3.98</v>
      </c>
      <c r="I1686">
        <v>3.85</v>
      </c>
      <c r="J1686">
        <v>3.63</v>
      </c>
      <c r="K1686">
        <v>0.1</v>
      </c>
    </row>
    <row r="1687" spans="1:11" x14ac:dyDescent="0.35">
      <c r="A1687" s="111">
        <v>36180</v>
      </c>
      <c r="B1687">
        <v>6.75</v>
      </c>
      <c r="C1687">
        <v>6.4</v>
      </c>
      <c r="D1687">
        <v>6.75</v>
      </c>
      <c r="E1687">
        <v>6.9</v>
      </c>
      <c r="F1687">
        <v>3.53</v>
      </c>
      <c r="G1687">
        <v>3.88</v>
      </c>
      <c r="H1687">
        <v>4.18</v>
      </c>
      <c r="I1687">
        <v>4.05</v>
      </c>
      <c r="J1687">
        <v>3.68</v>
      </c>
      <c r="K1687">
        <v>0.1</v>
      </c>
    </row>
    <row r="1688" spans="1:11" x14ac:dyDescent="0.35">
      <c r="A1688" s="111">
        <v>36187</v>
      </c>
      <c r="B1688">
        <v>6.75</v>
      </c>
      <c r="C1688">
        <v>6.4</v>
      </c>
      <c r="D1688">
        <v>6.75</v>
      </c>
      <c r="E1688">
        <v>6.9</v>
      </c>
      <c r="F1688">
        <v>3.53</v>
      </c>
      <c r="G1688">
        <v>3.88</v>
      </c>
      <c r="H1688">
        <v>4.18</v>
      </c>
      <c r="I1688">
        <v>4.05</v>
      </c>
      <c r="J1688">
        <v>3.68</v>
      </c>
      <c r="K1688">
        <v>0.1</v>
      </c>
    </row>
    <row r="1689" spans="1:11" x14ac:dyDescent="0.35">
      <c r="A1689" s="111">
        <v>36194</v>
      </c>
      <c r="B1689">
        <v>6.75</v>
      </c>
      <c r="C1689">
        <v>6.4</v>
      </c>
      <c r="D1689">
        <v>6.75</v>
      </c>
      <c r="E1689">
        <v>6.9</v>
      </c>
      <c r="F1689">
        <v>3.53</v>
      </c>
      <c r="G1689">
        <v>3.88</v>
      </c>
      <c r="H1689">
        <v>4.18</v>
      </c>
      <c r="I1689">
        <v>4.05</v>
      </c>
      <c r="J1689">
        <v>3.76</v>
      </c>
      <c r="K1689">
        <v>0.1</v>
      </c>
    </row>
    <row r="1690" spans="1:11" x14ac:dyDescent="0.35">
      <c r="A1690" s="111">
        <v>36201</v>
      </c>
      <c r="B1690">
        <v>6.75</v>
      </c>
      <c r="C1690">
        <v>6.4</v>
      </c>
      <c r="D1690">
        <v>6.75</v>
      </c>
      <c r="E1690">
        <v>6.9</v>
      </c>
      <c r="F1690">
        <v>3.53</v>
      </c>
      <c r="G1690">
        <v>3.88</v>
      </c>
      <c r="H1690">
        <v>4.18</v>
      </c>
      <c r="I1690">
        <v>4.05</v>
      </c>
      <c r="J1690">
        <v>3.76</v>
      </c>
      <c r="K1690">
        <v>0.1</v>
      </c>
    </row>
    <row r="1691" spans="1:11" x14ac:dyDescent="0.35">
      <c r="A1691" s="111">
        <v>36208</v>
      </c>
      <c r="B1691">
        <v>6.75</v>
      </c>
      <c r="C1691">
        <v>6.4</v>
      </c>
      <c r="D1691">
        <v>6.75</v>
      </c>
      <c r="E1691">
        <v>6.9</v>
      </c>
      <c r="F1691">
        <v>3.53</v>
      </c>
      <c r="G1691">
        <v>3.88</v>
      </c>
      <c r="H1691">
        <v>4.18</v>
      </c>
      <c r="I1691">
        <v>4.05</v>
      </c>
      <c r="J1691">
        <v>3.86</v>
      </c>
      <c r="K1691">
        <v>0.1</v>
      </c>
    </row>
    <row r="1692" spans="1:11" x14ac:dyDescent="0.35">
      <c r="A1692" s="111">
        <v>36215</v>
      </c>
      <c r="B1692">
        <v>6.75</v>
      </c>
      <c r="C1692">
        <v>6.4</v>
      </c>
      <c r="D1692">
        <v>6.75</v>
      </c>
      <c r="E1692">
        <v>6.9</v>
      </c>
      <c r="F1692">
        <v>3.53</v>
      </c>
      <c r="G1692">
        <v>3.88</v>
      </c>
      <c r="H1692">
        <v>4.18</v>
      </c>
      <c r="I1692">
        <v>4.05</v>
      </c>
      <c r="J1692">
        <v>3.86</v>
      </c>
      <c r="K1692">
        <v>0.1</v>
      </c>
    </row>
    <row r="1693" spans="1:11" x14ac:dyDescent="0.35">
      <c r="A1693" s="111">
        <v>36222</v>
      </c>
      <c r="B1693">
        <v>6.75</v>
      </c>
      <c r="C1693">
        <v>6.6</v>
      </c>
      <c r="D1693">
        <v>7</v>
      </c>
      <c r="E1693">
        <v>7.15</v>
      </c>
      <c r="F1693">
        <v>3.73</v>
      </c>
      <c r="G1693">
        <v>4.13</v>
      </c>
      <c r="H1693">
        <v>4.43</v>
      </c>
      <c r="I1693">
        <v>4.3</v>
      </c>
      <c r="J1693">
        <v>4.01</v>
      </c>
      <c r="K1693">
        <v>0.1</v>
      </c>
    </row>
    <row r="1694" spans="1:11" x14ac:dyDescent="0.35">
      <c r="A1694" s="111">
        <v>36229</v>
      </c>
      <c r="B1694">
        <v>6.75</v>
      </c>
      <c r="C1694">
        <v>6.6</v>
      </c>
      <c r="D1694">
        <v>7</v>
      </c>
      <c r="E1694">
        <v>7.15</v>
      </c>
      <c r="F1694">
        <v>3.73</v>
      </c>
      <c r="G1694">
        <v>4.13</v>
      </c>
      <c r="H1694">
        <v>4.43</v>
      </c>
      <c r="I1694">
        <v>4.3</v>
      </c>
      <c r="J1694">
        <v>4.01</v>
      </c>
      <c r="K1694">
        <v>0.1</v>
      </c>
    </row>
    <row r="1695" spans="1:11" x14ac:dyDescent="0.35">
      <c r="A1695" s="111">
        <v>36236</v>
      </c>
      <c r="B1695">
        <v>6.75</v>
      </c>
      <c r="C1695">
        <v>6.6</v>
      </c>
      <c r="D1695">
        <v>7</v>
      </c>
      <c r="E1695">
        <v>7.15</v>
      </c>
      <c r="F1695">
        <v>3.73</v>
      </c>
      <c r="G1695">
        <v>4.13</v>
      </c>
      <c r="H1695">
        <v>4.43</v>
      </c>
      <c r="I1695">
        <v>4.3</v>
      </c>
      <c r="J1695">
        <v>3.91</v>
      </c>
      <c r="K1695">
        <v>0.1</v>
      </c>
    </row>
    <row r="1696" spans="1:11" x14ac:dyDescent="0.35">
      <c r="A1696" s="111">
        <v>36243</v>
      </c>
      <c r="B1696">
        <v>6.75</v>
      </c>
      <c r="C1696">
        <v>6.6</v>
      </c>
      <c r="D1696">
        <v>7</v>
      </c>
      <c r="E1696">
        <v>7.15</v>
      </c>
      <c r="F1696">
        <v>3.73</v>
      </c>
      <c r="G1696">
        <v>4.13</v>
      </c>
      <c r="H1696">
        <v>4.43</v>
      </c>
      <c r="I1696">
        <v>4.3</v>
      </c>
      <c r="J1696">
        <v>3.91</v>
      </c>
      <c r="K1696">
        <v>0.1</v>
      </c>
    </row>
    <row r="1697" spans="1:11" x14ac:dyDescent="0.35">
      <c r="A1697" s="111">
        <v>36250</v>
      </c>
      <c r="B1697">
        <v>6.75</v>
      </c>
      <c r="C1697">
        <v>6.45</v>
      </c>
      <c r="D1697">
        <v>6.8</v>
      </c>
      <c r="E1697">
        <v>6.95</v>
      </c>
      <c r="F1697">
        <v>3.73</v>
      </c>
      <c r="G1697">
        <v>4.13</v>
      </c>
      <c r="H1697">
        <v>4.43</v>
      </c>
      <c r="I1697">
        <v>4.3</v>
      </c>
      <c r="J1697">
        <v>3.77</v>
      </c>
      <c r="K1697">
        <v>0.1</v>
      </c>
    </row>
    <row r="1698" spans="1:11" x14ac:dyDescent="0.35">
      <c r="A1698" s="111">
        <v>36257</v>
      </c>
      <c r="B1698">
        <v>6.5</v>
      </c>
      <c r="C1698">
        <v>6.45</v>
      </c>
      <c r="D1698">
        <v>6.8</v>
      </c>
      <c r="E1698">
        <v>6.95</v>
      </c>
      <c r="F1698">
        <v>3.58</v>
      </c>
      <c r="G1698">
        <v>3.93</v>
      </c>
      <c r="H1698">
        <v>4.2300000000000004</v>
      </c>
      <c r="I1698">
        <v>4.0999999999999996</v>
      </c>
      <c r="J1698">
        <v>3.77</v>
      </c>
      <c r="K1698">
        <v>0.1</v>
      </c>
    </row>
    <row r="1699" spans="1:11" x14ac:dyDescent="0.35">
      <c r="A1699" s="111">
        <v>36264</v>
      </c>
      <c r="B1699">
        <v>6.5</v>
      </c>
      <c r="C1699">
        <v>6.2</v>
      </c>
      <c r="D1699">
        <v>6.55</v>
      </c>
      <c r="E1699">
        <v>6.7</v>
      </c>
      <c r="F1699">
        <v>3.33</v>
      </c>
      <c r="G1699">
        <v>3.68</v>
      </c>
      <c r="H1699">
        <v>3.98</v>
      </c>
      <c r="I1699">
        <v>3.85</v>
      </c>
      <c r="J1699">
        <v>3.48</v>
      </c>
      <c r="K1699">
        <v>0.1</v>
      </c>
    </row>
    <row r="1700" spans="1:11" x14ac:dyDescent="0.35">
      <c r="A1700" s="111">
        <v>36271</v>
      </c>
      <c r="B1700">
        <v>6.5</v>
      </c>
      <c r="C1700">
        <v>6.2</v>
      </c>
      <c r="D1700">
        <v>6.55</v>
      </c>
      <c r="E1700">
        <v>6.7</v>
      </c>
      <c r="F1700">
        <v>3.33</v>
      </c>
      <c r="G1700">
        <v>3.68</v>
      </c>
      <c r="H1700">
        <v>3.98</v>
      </c>
      <c r="I1700">
        <v>3.85</v>
      </c>
      <c r="J1700">
        <v>3.48</v>
      </c>
      <c r="K1700">
        <v>0.1</v>
      </c>
    </row>
    <row r="1701" spans="1:11" x14ac:dyDescent="0.35">
      <c r="A1701" s="111">
        <v>36278</v>
      </c>
      <c r="B1701">
        <v>6.5</v>
      </c>
      <c r="C1701">
        <v>6.3</v>
      </c>
      <c r="D1701">
        <v>6.75</v>
      </c>
      <c r="E1701">
        <v>6.95</v>
      </c>
      <c r="F1701">
        <v>3.43</v>
      </c>
      <c r="G1701">
        <v>3.88</v>
      </c>
      <c r="H1701">
        <v>4.2300000000000004</v>
      </c>
      <c r="I1701">
        <v>4.0999999999999996</v>
      </c>
      <c r="J1701">
        <v>3.62</v>
      </c>
      <c r="K1701">
        <v>0.1</v>
      </c>
    </row>
    <row r="1702" spans="1:11" x14ac:dyDescent="0.35">
      <c r="A1702" s="111">
        <v>36285</v>
      </c>
      <c r="B1702">
        <v>6.25</v>
      </c>
      <c r="C1702">
        <v>6.3</v>
      </c>
      <c r="D1702">
        <v>6.75</v>
      </c>
      <c r="E1702">
        <v>6.95</v>
      </c>
      <c r="F1702">
        <v>3.43</v>
      </c>
      <c r="G1702">
        <v>3.88</v>
      </c>
      <c r="H1702">
        <v>4.2300000000000004</v>
      </c>
      <c r="I1702">
        <v>4.0999999999999996</v>
      </c>
      <c r="J1702">
        <v>3.62</v>
      </c>
      <c r="K1702">
        <v>0.1</v>
      </c>
    </row>
    <row r="1703" spans="1:11" x14ac:dyDescent="0.35">
      <c r="A1703" s="111">
        <v>36292</v>
      </c>
      <c r="B1703">
        <v>6.25</v>
      </c>
      <c r="C1703">
        <v>6.2</v>
      </c>
      <c r="D1703">
        <v>6.85</v>
      </c>
      <c r="E1703">
        <v>7.15</v>
      </c>
      <c r="F1703">
        <v>3.28</v>
      </c>
      <c r="G1703">
        <v>3.83</v>
      </c>
      <c r="H1703">
        <v>4.2300000000000004</v>
      </c>
      <c r="I1703">
        <v>4.0999999999999996</v>
      </c>
      <c r="J1703">
        <v>3.32</v>
      </c>
      <c r="K1703">
        <v>0.1</v>
      </c>
    </row>
    <row r="1704" spans="1:11" x14ac:dyDescent="0.35">
      <c r="A1704" s="111">
        <v>36299</v>
      </c>
      <c r="B1704">
        <v>6.25</v>
      </c>
      <c r="C1704">
        <v>6.2</v>
      </c>
      <c r="D1704">
        <v>6.85</v>
      </c>
      <c r="E1704">
        <v>7.15</v>
      </c>
      <c r="F1704">
        <v>3.28</v>
      </c>
      <c r="G1704">
        <v>3.93</v>
      </c>
      <c r="H1704">
        <v>4.43</v>
      </c>
      <c r="I1704">
        <v>4.3</v>
      </c>
      <c r="J1704">
        <v>3.32</v>
      </c>
      <c r="K1704">
        <v>0.1</v>
      </c>
    </row>
    <row r="1705" spans="1:11" x14ac:dyDescent="0.35">
      <c r="A1705" s="111">
        <v>36306</v>
      </c>
      <c r="B1705">
        <v>6.25</v>
      </c>
      <c r="C1705">
        <v>6.3</v>
      </c>
      <c r="D1705">
        <v>7</v>
      </c>
      <c r="E1705">
        <v>7.3</v>
      </c>
      <c r="F1705">
        <v>3.28</v>
      </c>
      <c r="G1705">
        <v>3.93</v>
      </c>
      <c r="H1705">
        <v>4.43</v>
      </c>
      <c r="I1705">
        <v>4.3</v>
      </c>
      <c r="J1705">
        <v>3.34</v>
      </c>
      <c r="K1705">
        <v>0.1</v>
      </c>
    </row>
    <row r="1706" spans="1:11" x14ac:dyDescent="0.35">
      <c r="A1706" s="111">
        <v>36313</v>
      </c>
      <c r="B1706">
        <v>6.25</v>
      </c>
      <c r="C1706">
        <v>6.6</v>
      </c>
      <c r="D1706">
        <v>7.2</v>
      </c>
      <c r="E1706">
        <v>7.4</v>
      </c>
      <c r="F1706">
        <v>3.68</v>
      </c>
      <c r="G1706">
        <v>4.33</v>
      </c>
      <c r="H1706">
        <v>4.68</v>
      </c>
      <c r="I1706">
        <v>4.55</v>
      </c>
      <c r="J1706">
        <v>3.34</v>
      </c>
      <c r="K1706">
        <v>0.1</v>
      </c>
    </row>
    <row r="1707" spans="1:11" x14ac:dyDescent="0.35">
      <c r="A1707" s="111">
        <v>36320</v>
      </c>
      <c r="B1707">
        <v>6.25</v>
      </c>
      <c r="C1707">
        <v>6.6</v>
      </c>
      <c r="D1707">
        <v>7.2</v>
      </c>
      <c r="E1707">
        <v>7.4</v>
      </c>
      <c r="F1707">
        <v>3.68</v>
      </c>
      <c r="G1707">
        <v>4.33</v>
      </c>
      <c r="H1707">
        <v>4.68</v>
      </c>
      <c r="I1707">
        <v>4.5</v>
      </c>
      <c r="J1707">
        <v>3.46</v>
      </c>
      <c r="K1707">
        <v>0.1</v>
      </c>
    </row>
    <row r="1708" spans="1:11" x14ac:dyDescent="0.35">
      <c r="A1708" s="111">
        <v>36327</v>
      </c>
      <c r="B1708">
        <v>6.25</v>
      </c>
      <c r="C1708">
        <v>6.75</v>
      </c>
      <c r="D1708">
        <v>7.4</v>
      </c>
      <c r="E1708">
        <v>7.65</v>
      </c>
      <c r="F1708">
        <v>3.83</v>
      </c>
      <c r="G1708">
        <v>4.4800000000000004</v>
      </c>
      <c r="H1708">
        <v>4.88</v>
      </c>
      <c r="I1708">
        <v>4.75</v>
      </c>
      <c r="J1708">
        <v>3.46</v>
      </c>
      <c r="K1708">
        <v>0.1</v>
      </c>
    </row>
    <row r="1709" spans="1:11" x14ac:dyDescent="0.35">
      <c r="A1709" s="111">
        <v>36334</v>
      </c>
      <c r="B1709">
        <v>6.25</v>
      </c>
      <c r="C1709">
        <v>6.75</v>
      </c>
      <c r="D1709">
        <v>7.2</v>
      </c>
      <c r="E1709">
        <v>7.45</v>
      </c>
      <c r="F1709">
        <v>3.83</v>
      </c>
      <c r="G1709">
        <v>4.28</v>
      </c>
      <c r="H1709">
        <v>4.68</v>
      </c>
      <c r="I1709">
        <v>4.55</v>
      </c>
      <c r="J1709">
        <v>3.54</v>
      </c>
      <c r="K1709">
        <v>0.1</v>
      </c>
    </row>
    <row r="1710" spans="1:11" x14ac:dyDescent="0.35">
      <c r="A1710" s="111">
        <v>36341</v>
      </c>
      <c r="B1710">
        <v>6.25</v>
      </c>
      <c r="C1710">
        <v>6.75</v>
      </c>
      <c r="D1710">
        <v>7.45</v>
      </c>
      <c r="E1710">
        <v>7.7</v>
      </c>
      <c r="F1710">
        <v>3.83</v>
      </c>
      <c r="G1710">
        <v>4.53</v>
      </c>
      <c r="H1710">
        <v>4.93</v>
      </c>
      <c r="I1710">
        <v>4.8</v>
      </c>
      <c r="J1710">
        <v>3.54</v>
      </c>
      <c r="K1710">
        <v>0.1</v>
      </c>
    </row>
    <row r="1711" spans="1:11" x14ac:dyDescent="0.35">
      <c r="A1711" s="111">
        <v>36348</v>
      </c>
      <c r="B1711">
        <v>6.25</v>
      </c>
      <c r="C1711">
        <v>6.7</v>
      </c>
      <c r="D1711">
        <v>7.3</v>
      </c>
      <c r="E1711">
        <v>7.5</v>
      </c>
      <c r="F1711">
        <v>3.78</v>
      </c>
      <c r="G1711">
        <v>4.38</v>
      </c>
      <c r="H1711">
        <v>4.7300000000000004</v>
      </c>
      <c r="I1711">
        <v>4.5999999999999996</v>
      </c>
      <c r="J1711">
        <v>3.53</v>
      </c>
      <c r="K1711">
        <v>0.1</v>
      </c>
    </row>
    <row r="1712" spans="1:11" x14ac:dyDescent="0.35">
      <c r="A1712" s="111">
        <v>36355</v>
      </c>
      <c r="B1712">
        <v>6.25</v>
      </c>
      <c r="C1712">
        <v>6.7</v>
      </c>
      <c r="D1712">
        <v>7.3</v>
      </c>
      <c r="E1712">
        <v>7.5</v>
      </c>
      <c r="F1712">
        <v>3.78</v>
      </c>
      <c r="G1712">
        <v>4.38</v>
      </c>
      <c r="H1712">
        <v>4.7300000000000004</v>
      </c>
      <c r="I1712">
        <v>4.5999999999999996</v>
      </c>
      <c r="J1712">
        <v>3.53</v>
      </c>
      <c r="K1712">
        <v>0.1</v>
      </c>
    </row>
    <row r="1713" spans="1:11" x14ac:dyDescent="0.35">
      <c r="A1713" s="111">
        <v>36362</v>
      </c>
      <c r="B1713">
        <v>6.25</v>
      </c>
      <c r="C1713">
        <v>6.7</v>
      </c>
      <c r="D1713">
        <v>7.3</v>
      </c>
      <c r="E1713">
        <v>7.5</v>
      </c>
      <c r="F1713">
        <v>3.78</v>
      </c>
      <c r="G1713">
        <v>4.38</v>
      </c>
      <c r="H1713">
        <v>4.7300000000000004</v>
      </c>
      <c r="I1713">
        <v>4.5999999999999996</v>
      </c>
      <c r="J1713">
        <v>3.56</v>
      </c>
      <c r="K1713">
        <v>0.1</v>
      </c>
    </row>
    <row r="1714" spans="1:11" x14ac:dyDescent="0.35">
      <c r="A1714" s="111">
        <v>36369</v>
      </c>
      <c r="B1714">
        <v>6.25</v>
      </c>
      <c r="C1714">
        <v>7.05</v>
      </c>
      <c r="D1714">
        <v>7.6</v>
      </c>
      <c r="E1714">
        <v>7.75</v>
      </c>
      <c r="F1714">
        <v>3.78</v>
      </c>
      <c r="G1714">
        <v>4.38</v>
      </c>
      <c r="H1714">
        <v>4.7300000000000004</v>
      </c>
      <c r="I1714">
        <v>4.5999999999999996</v>
      </c>
      <c r="J1714">
        <v>3.56</v>
      </c>
      <c r="K1714">
        <v>0.1</v>
      </c>
    </row>
    <row r="1715" spans="1:11" x14ac:dyDescent="0.35">
      <c r="A1715" s="111">
        <v>36376</v>
      </c>
      <c r="B1715">
        <v>6.25</v>
      </c>
      <c r="C1715">
        <v>7.05</v>
      </c>
      <c r="D1715">
        <v>7.6</v>
      </c>
      <c r="E1715">
        <v>7.75</v>
      </c>
      <c r="F1715">
        <v>4.13</v>
      </c>
      <c r="G1715">
        <v>4.68</v>
      </c>
      <c r="H1715">
        <v>4.9800000000000004</v>
      </c>
      <c r="I1715">
        <v>4.8499999999999996</v>
      </c>
      <c r="J1715">
        <v>3.68</v>
      </c>
      <c r="K1715">
        <v>0.1</v>
      </c>
    </row>
    <row r="1716" spans="1:11" x14ac:dyDescent="0.35">
      <c r="A1716" s="111">
        <v>36383</v>
      </c>
      <c r="B1716">
        <v>6.25</v>
      </c>
      <c r="C1716">
        <v>7.25</v>
      </c>
      <c r="D1716">
        <v>7.8</v>
      </c>
      <c r="E1716">
        <v>8.0500000000000007</v>
      </c>
      <c r="F1716">
        <v>4.13</v>
      </c>
      <c r="G1716">
        <v>4.68</v>
      </c>
      <c r="H1716">
        <v>4.9800000000000004</v>
      </c>
      <c r="I1716">
        <v>4.8499999999999996</v>
      </c>
      <c r="J1716">
        <v>3.68</v>
      </c>
      <c r="K1716">
        <v>0.1</v>
      </c>
    </row>
    <row r="1717" spans="1:11" x14ac:dyDescent="0.35">
      <c r="A1717" s="111">
        <v>36390</v>
      </c>
      <c r="B1717">
        <v>6.25</v>
      </c>
      <c r="C1717">
        <v>7.25</v>
      </c>
      <c r="D1717">
        <v>7.8</v>
      </c>
      <c r="E1717">
        <v>8.0500000000000007</v>
      </c>
      <c r="F1717">
        <v>4.33</v>
      </c>
      <c r="G1717">
        <v>4.88</v>
      </c>
      <c r="H1717">
        <v>5.28</v>
      </c>
      <c r="I1717">
        <v>5.15</v>
      </c>
      <c r="J1717">
        <v>3.76</v>
      </c>
      <c r="K1717">
        <v>0.1</v>
      </c>
    </row>
    <row r="1718" spans="1:11" x14ac:dyDescent="0.35">
      <c r="A1718" s="111">
        <v>36397</v>
      </c>
      <c r="B1718">
        <v>6.25</v>
      </c>
      <c r="C1718">
        <v>7.05</v>
      </c>
      <c r="D1718">
        <v>7.65</v>
      </c>
      <c r="E1718">
        <v>7.8</v>
      </c>
      <c r="F1718">
        <v>4.33</v>
      </c>
      <c r="G1718">
        <v>4.88</v>
      </c>
      <c r="H1718">
        <v>5.28</v>
      </c>
      <c r="I1718">
        <v>5.15</v>
      </c>
      <c r="J1718">
        <v>3.76</v>
      </c>
      <c r="K1718">
        <v>0.1</v>
      </c>
    </row>
    <row r="1719" spans="1:11" x14ac:dyDescent="0.35">
      <c r="A1719" s="111">
        <v>36404</v>
      </c>
      <c r="B1719">
        <v>6.25</v>
      </c>
      <c r="C1719">
        <v>7.05</v>
      </c>
      <c r="D1719">
        <v>7.65</v>
      </c>
      <c r="E1719">
        <v>7.8</v>
      </c>
      <c r="F1719">
        <v>4.13</v>
      </c>
      <c r="G1719">
        <v>4.7300000000000004</v>
      </c>
      <c r="H1719">
        <v>5.03</v>
      </c>
      <c r="I1719">
        <v>4.9000000000000004</v>
      </c>
      <c r="J1719">
        <v>3.76</v>
      </c>
      <c r="K1719">
        <v>0.1</v>
      </c>
    </row>
    <row r="1720" spans="1:11" x14ac:dyDescent="0.35">
      <c r="A1720" s="111">
        <v>36411</v>
      </c>
      <c r="B1720">
        <v>6.25</v>
      </c>
      <c r="C1720">
        <v>7.05</v>
      </c>
      <c r="D1720">
        <v>7.65</v>
      </c>
      <c r="E1720">
        <v>7.8</v>
      </c>
      <c r="F1720">
        <v>4.13</v>
      </c>
      <c r="G1720">
        <v>4.7300000000000004</v>
      </c>
      <c r="H1720">
        <v>5.03</v>
      </c>
      <c r="I1720">
        <v>4.9000000000000004</v>
      </c>
      <c r="J1720">
        <v>3.76</v>
      </c>
      <c r="K1720">
        <v>0.1</v>
      </c>
    </row>
    <row r="1721" spans="1:11" x14ac:dyDescent="0.35">
      <c r="A1721" s="111">
        <v>36418</v>
      </c>
      <c r="B1721">
        <v>6.25</v>
      </c>
      <c r="C1721">
        <v>7.05</v>
      </c>
      <c r="D1721">
        <v>7.65</v>
      </c>
      <c r="E1721">
        <v>7.8</v>
      </c>
      <c r="F1721">
        <v>4.13</v>
      </c>
      <c r="G1721">
        <v>4.7300000000000004</v>
      </c>
      <c r="H1721">
        <v>5.03</v>
      </c>
      <c r="I1721">
        <v>4.9000000000000004</v>
      </c>
      <c r="J1721">
        <v>3.76</v>
      </c>
      <c r="K1721">
        <v>0.1</v>
      </c>
    </row>
    <row r="1722" spans="1:11" x14ac:dyDescent="0.35">
      <c r="A1722" s="111">
        <v>36425</v>
      </c>
      <c r="B1722">
        <v>6.25</v>
      </c>
      <c r="C1722">
        <v>7.05</v>
      </c>
      <c r="D1722">
        <v>7.65</v>
      </c>
      <c r="E1722">
        <v>7.8</v>
      </c>
      <c r="F1722">
        <v>4.13</v>
      </c>
      <c r="G1722">
        <v>4.7300000000000004</v>
      </c>
      <c r="H1722">
        <v>5.03</v>
      </c>
      <c r="I1722">
        <v>4.9000000000000004</v>
      </c>
      <c r="J1722">
        <v>3.61</v>
      </c>
      <c r="K1722">
        <v>0.1</v>
      </c>
    </row>
    <row r="1723" spans="1:11" x14ac:dyDescent="0.35">
      <c r="A1723" s="111">
        <v>36432</v>
      </c>
      <c r="B1723">
        <v>6.25</v>
      </c>
      <c r="C1723">
        <v>6.8</v>
      </c>
      <c r="D1723">
        <v>7.55</v>
      </c>
      <c r="E1723">
        <v>7.7</v>
      </c>
      <c r="F1723">
        <v>3.78</v>
      </c>
      <c r="G1723">
        <v>4.63</v>
      </c>
      <c r="H1723">
        <v>4.93</v>
      </c>
      <c r="I1723">
        <v>4.8</v>
      </c>
      <c r="J1723">
        <v>3.56</v>
      </c>
      <c r="K1723">
        <v>0.1</v>
      </c>
    </row>
    <row r="1724" spans="1:11" x14ac:dyDescent="0.35">
      <c r="A1724" s="111">
        <v>36439</v>
      </c>
      <c r="B1724">
        <v>6.25</v>
      </c>
      <c r="C1724">
        <v>6.8</v>
      </c>
      <c r="D1724">
        <v>7.55</v>
      </c>
      <c r="E1724">
        <v>7.7</v>
      </c>
      <c r="F1724">
        <v>3.78</v>
      </c>
      <c r="G1724">
        <v>4.63</v>
      </c>
      <c r="H1724">
        <v>4.93</v>
      </c>
      <c r="I1724">
        <v>4.8</v>
      </c>
      <c r="J1724">
        <v>3.56</v>
      </c>
      <c r="K1724">
        <v>0.1</v>
      </c>
    </row>
    <row r="1725" spans="1:11" x14ac:dyDescent="0.35">
      <c r="A1725" s="111">
        <v>36446</v>
      </c>
      <c r="B1725">
        <v>6.25</v>
      </c>
      <c r="C1725">
        <v>6.95</v>
      </c>
      <c r="D1725">
        <v>7.8</v>
      </c>
      <c r="E1725">
        <v>8</v>
      </c>
      <c r="F1725">
        <v>3.93</v>
      </c>
      <c r="G1725">
        <v>4.88</v>
      </c>
      <c r="H1725">
        <v>5.23</v>
      </c>
      <c r="I1725">
        <v>5.0999999999999996</v>
      </c>
      <c r="J1725">
        <v>3.61</v>
      </c>
      <c r="K1725">
        <v>0.1</v>
      </c>
    </row>
    <row r="1726" spans="1:11" x14ac:dyDescent="0.35">
      <c r="A1726" s="111">
        <v>36453</v>
      </c>
      <c r="B1726">
        <v>6.25</v>
      </c>
      <c r="C1726">
        <v>7.35</v>
      </c>
      <c r="D1726">
        <v>8.0500000000000007</v>
      </c>
      <c r="E1726">
        <v>8.25</v>
      </c>
      <c r="F1726">
        <v>3.93</v>
      </c>
      <c r="G1726">
        <v>4.88</v>
      </c>
      <c r="H1726">
        <v>5.23</v>
      </c>
      <c r="I1726">
        <v>5.0999999999999996</v>
      </c>
      <c r="J1726">
        <v>3.61</v>
      </c>
      <c r="K1726">
        <v>0.1</v>
      </c>
    </row>
    <row r="1727" spans="1:11" x14ac:dyDescent="0.35">
      <c r="A1727" s="111">
        <v>36460</v>
      </c>
      <c r="B1727">
        <v>6.25</v>
      </c>
      <c r="C1727">
        <v>7.35</v>
      </c>
      <c r="D1727">
        <v>8.0500000000000007</v>
      </c>
      <c r="E1727">
        <v>8.25</v>
      </c>
      <c r="F1727">
        <v>4.2300000000000004</v>
      </c>
      <c r="G1727">
        <v>5.13</v>
      </c>
      <c r="H1727">
        <v>5.48</v>
      </c>
      <c r="I1727">
        <v>5.35</v>
      </c>
      <c r="J1727">
        <v>3.72</v>
      </c>
      <c r="K1727">
        <v>0.1</v>
      </c>
    </row>
    <row r="1728" spans="1:11" x14ac:dyDescent="0.35">
      <c r="A1728" s="111">
        <v>36467</v>
      </c>
      <c r="B1728">
        <v>6.25</v>
      </c>
      <c r="C1728">
        <v>7.35</v>
      </c>
      <c r="D1728">
        <v>8.0500000000000007</v>
      </c>
      <c r="E1728">
        <v>8.25</v>
      </c>
      <c r="F1728">
        <v>4.2300000000000004</v>
      </c>
      <c r="G1728">
        <v>5.13</v>
      </c>
      <c r="H1728">
        <v>5.48</v>
      </c>
      <c r="I1728">
        <v>5.35</v>
      </c>
      <c r="J1728">
        <v>3.72</v>
      </c>
      <c r="K1728">
        <v>0.1</v>
      </c>
    </row>
    <row r="1729" spans="1:11" x14ac:dyDescent="0.35">
      <c r="A1729" s="111">
        <v>36474</v>
      </c>
      <c r="B1729">
        <v>6.25</v>
      </c>
      <c r="C1729">
        <v>7.35</v>
      </c>
      <c r="D1729">
        <v>8.0500000000000007</v>
      </c>
      <c r="E1729">
        <v>8.25</v>
      </c>
      <c r="F1729">
        <v>4.2300000000000004</v>
      </c>
      <c r="G1729">
        <v>5.13</v>
      </c>
      <c r="H1729">
        <v>5.48</v>
      </c>
      <c r="I1729">
        <v>5.35</v>
      </c>
      <c r="J1729">
        <v>3.77</v>
      </c>
      <c r="K1729">
        <v>0.1</v>
      </c>
    </row>
    <row r="1730" spans="1:11" x14ac:dyDescent="0.35">
      <c r="A1730" s="111">
        <v>36481</v>
      </c>
      <c r="B1730">
        <v>6.25</v>
      </c>
      <c r="C1730">
        <v>7.35</v>
      </c>
      <c r="D1730">
        <v>8.0500000000000007</v>
      </c>
      <c r="E1730">
        <v>8.25</v>
      </c>
      <c r="F1730">
        <v>4.2300000000000004</v>
      </c>
      <c r="G1730">
        <v>5.13</v>
      </c>
      <c r="H1730">
        <v>5.48</v>
      </c>
      <c r="I1730">
        <v>5.35</v>
      </c>
      <c r="J1730">
        <v>3.77</v>
      </c>
      <c r="K1730">
        <v>0.1</v>
      </c>
    </row>
    <row r="1731" spans="1:11" x14ac:dyDescent="0.35">
      <c r="A1731" s="111">
        <v>36488</v>
      </c>
      <c r="B1731">
        <v>6.5</v>
      </c>
      <c r="C1731">
        <v>7.35</v>
      </c>
      <c r="D1731">
        <v>8.0500000000000007</v>
      </c>
      <c r="E1731">
        <v>8.25</v>
      </c>
      <c r="F1731">
        <v>4.2300000000000004</v>
      </c>
      <c r="G1731">
        <v>5.13</v>
      </c>
      <c r="H1731">
        <v>5.48</v>
      </c>
      <c r="I1731">
        <v>5.35</v>
      </c>
      <c r="J1731">
        <v>3.69</v>
      </c>
      <c r="K1731">
        <v>0.1</v>
      </c>
    </row>
    <row r="1732" spans="1:11" x14ac:dyDescent="0.35">
      <c r="A1732" s="111">
        <v>36495</v>
      </c>
      <c r="B1732">
        <v>6.5</v>
      </c>
      <c r="C1732">
        <v>7.35</v>
      </c>
      <c r="D1732">
        <v>8.0500000000000007</v>
      </c>
      <c r="E1732">
        <v>8.25</v>
      </c>
      <c r="F1732">
        <v>4.2300000000000004</v>
      </c>
      <c r="G1732">
        <v>5.13</v>
      </c>
      <c r="H1732">
        <v>5.48</v>
      </c>
      <c r="I1732">
        <v>5.35</v>
      </c>
      <c r="J1732">
        <v>3.69</v>
      </c>
      <c r="K1732">
        <v>0.1</v>
      </c>
    </row>
    <row r="1733" spans="1:11" x14ac:dyDescent="0.35">
      <c r="A1733" s="111">
        <v>36502</v>
      </c>
      <c r="B1733">
        <v>6.5</v>
      </c>
      <c r="C1733">
        <v>7.35</v>
      </c>
      <c r="D1733">
        <v>8.0500000000000007</v>
      </c>
      <c r="E1733">
        <v>8.25</v>
      </c>
      <c r="F1733">
        <v>4.2300000000000004</v>
      </c>
      <c r="G1733">
        <v>5.13</v>
      </c>
      <c r="H1733">
        <v>5.48</v>
      </c>
      <c r="I1733">
        <v>5.35</v>
      </c>
      <c r="J1733">
        <v>3.58</v>
      </c>
      <c r="K1733">
        <v>0.1</v>
      </c>
    </row>
    <row r="1734" spans="1:11" x14ac:dyDescent="0.35">
      <c r="A1734" s="111">
        <v>36509</v>
      </c>
      <c r="B1734">
        <v>6.5</v>
      </c>
      <c r="C1734">
        <v>7.35</v>
      </c>
      <c r="D1734">
        <v>8.0500000000000007</v>
      </c>
      <c r="E1734">
        <v>8.25</v>
      </c>
      <c r="F1734">
        <v>4.2300000000000004</v>
      </c>
      <c r="G1734">
        <v>5.13</v>
      </c>
      <c r="H1734">
        <v>5.48</v>
      </c>
      <c r="I1734">
        <v>5.35</v>
      </c>
      <c r="J1734">
        <v>3.58</v>
      </c>
      <c r="K1734">
        <v>0.1</v>
      </c>
    </row>
    <row r="1735" spans="1:11" x14ac:dyDescent="0.35">
      <c r="A1735" s="111">
        <v>36516</v>
      </c>
      <c r="B1735">
        <v>6.5</v>
      </c>
      <c r="C1735">
        <v>7.35</v>
      </c>
      <c r="D1735">
        <v>8.0500000000000007</v>
      </c>
      <c r="E1735">
        <v>8.25</v>
      </c>
      <c r="F1735">
        <v>4.2300000000000004</v>
      </c>
      <c r="G1735">
        <v>5.13</v>
      </c>
      <c r="H1735">
        <v>5.48</v>
      </c>
      <c r="I1735">
        <v>5.35</v>
      </c>
      <c r="J1735">
        <v>3.8</v>
      </c>
      <c r="K1735">
        <v>0.1</v>
      </c>
    </row>
    <row r="1736" spans="1:11" x14ac:dyDescent="0.35">
      <c r="A1736" s="111">
        <v>36523</v>
      </c>
      <c r="B1736">
        <v>6.5</v>
      </c>
      <c r="C1736">
        <v>7.35</v>
      </c>
      <c r="D1736">
        <v>8.0500000000000007</v>
      </c>
      <c r="E1736">
        <v>8.25</v>
      </c>
      <c r="F1736">
        <v>4.2300000000000004</v>
      </c>
      <c r="G1736">
        <v>5.13</v>
      </c>
      <c r="H1736">
        <v>5.48</v>
      </c>
      <c r="I1736">
        <v>5.35</v>
      </c>
      <c r="J1736">
        <v>3.8</v>
      </c>
      <c r="K1736">
        <v>0.1</v>
      </c>
    </row>
    <row r="1737" spans="1:11" x14ac:dyDescent="0.35">
      <c r="A1737" s="111">
        <v>36530</v>
      </c>
      <c r="B1737">
        <v>6.5</v>
      </c>
      <c r="C1737">
        <v>7.35</v>
      </c>
      <c r="D1737">
        <v>8.0500000000000007</v>
      </c>
      <c r="E1737">
        <v>8.25</v>
      </c>
      <c r="F1737">
        <v>4.2300000000000004</v>
      </c>
      <c r="G1737">
        <v>5.13</v>
      </c>
      <c r="H1737">
        <v>5.48</v>
      </c>
      <c r="I1737">
        <v>5.35</v>
      </c>
      <c r="J1737">
        <v>3.8</v>
      </c>
      <c r="K1737">
        <v>0.1</v>
      </c>
    </row>
    <row r="1738" spans="1:11" x14ac:dyDescent="0.35">
      <c r="A1738" s="111">
        <v>36537</v>
      </c>
      <c r="B1738">
        <v>6.5</v>
      </c>
      <c r="C1738">
        <v>7.6</v>
      </c>
      <c r="D1738">
        <v>8.3000000000000007</v>
      </c>
      <c r="E1738">
        <v>8.5500000000000007</v>
      </c>
      <c r="F1738">
        <v>4.4800000000000004</v>
      </c>
      <c r="G1738">
        <v>5.38</v>
      </c>
      <c r="H1738">
        <v>5.73</v>
      </c>
      <c r="I1738">
        <v>5.6</v>
      </c>
      <c r="J1738">
        <v>3.86</v>
      </c>
      <c r="K1738">
        <v>0.1</v>
      </c>
    </row>
    <row r="1739" spans="1:11" x14ac:dyDescent="0.35">
      <c r="A1739" s="111">
        <v>36544</v>
      </c>
      <c r="B1739">
        <v>6.5</v>
      </c>
      <c r="C1739">
        <v>7.6</v>
      </c>
      <c r="D1739">
        <v>8.3000000000000007</v>
      </c>
      <c r="E1739">
        <v>8.5500000000000007</v>
      </c>
      <c r="F1739">
        <v>4.4800000000000004</v>
      </c>
      <c r="G1739">
        <v>5.38</v>
      </c>
      <c r="H1739">
        <v>5.73</v>
      </c>
      <c r="I1739">
        <v>5.6</v>
      </c>
      <c r="J1739">
        <v>3.95</v>
      </c>
      <c r="K1739">
        <v>0.1</v>
      </c>
    </row>
    <row r="1740" spans="1:11" x14ac:dyDescent="0.35">
      <c r="A1740" s="111">
        <v>36551</v>
      </c>
      <c r="B1740">
        <v>6.5</v>
      </c>
      <c r="C1740">
        <v>7.6</v>
      </c>
      <c r="D1740">
        <v>8.3000000000000007</v>
      </c>
      <c r="E1740">
        <v>8.5500000000000007</v>
      </c>
      <c r="F1740">
        <v>4.4800000000000004</v>
      </c>
      <c r="G1740">
        <v>5.38</v>
      </c>
      <c r="H1740">
        <v>5.73</v>
      </c>
      <c r="I1740">
        <v>5.6</v>
      </c>
      <c r="J1740">
        <v>3.95</v>
      </c>
      <c r="K1740">
        <v>0.1</v>
      </c>
    </row>
    <row r="1741" spans="1:11" x14ac:dyDescent="0.35">
      <c r="A1741" s="111">
        <v>36558</v>
      </c>
      <c r="B1741">
        <v>6.5</v>
      </c>
      <c r="C1741">
        <v>7.6</v>
      </c>
      <c r="D1741">
        <v>8.3000000000000007</v>
      </c>
      <c r="E1741">
        <v>8.5500000000000007</v>
      </c>
      <c r="F1741">
        <v>4.4800000000000004</v>
      </c>
      <c r="G1741">
        <v>5.38</v>
      </c>
      <c r="H1741">
        <v>5.73</v>
      </c>
      <c r="I1741">
        <v>5.6</v>
      </c>
      <c r="J1741">
        <v>3.95</v>
      </c>
      <c r="K1741">
        <v>0.1</v>
      </c>
    </row>
    <row r="1742" spans="1:11" x14ac:dyDescent="0.35">
      <c r="A1742" s="111">
        <v>36565</v>
      </c>
      <c r="B1742">
        <v>6.75</v>
      </c>
      <c r="C1742">
        <v>7.6</v>
      </c>
      <c r="D1742">
        <v>8.3000000000000007</v>
      </c>
      <c r="E1742">
        <v>8.5500000000000007</v>
      </c>
      <c r="F1742">
        <v>4.4800000000000004</v>
      </c>
      <c r="G1742">
        <v>5.38</v>
      </c>
      <c r="H1742">
        <v>5.73</v>
      </c>
      <c r="I1742">
        <v>5.6</v>
      </c>
      <c r="J1742">
        <v>4.03</v>
      </c>
      <c r="K1742">
        <v>0.1</v>
      </c>
    </row>
    <row r="1743" spans="1:11" x14ac:dyDescent="0.35">
      <c r="A1743" s="111">
        <v>36572</v>
      </c>
      <c r="B1743">
        <v>6.75</v>
      </c>
      <c r="C1743">
        <v>7.6</v>
      </c>
      <c r="D1743">
        <v>8.3000000000000007</v>
      </c>
      <c r="E1743">
        <v>8.5500000000000007</v>
      </c>
      <c r="F1743">
        <v>4.4800000000000004</v>
      </c>
      <c r="G1743">
        <v>5.38</v>
      </c>
      <c r="H1743">
        <v>5.73</v>
      </c>
      <c r="I1743">
        <v>5.6</v>
      </c>
      <c r="J1743">
        <v>3.97</v>
      </c>
      <c r="K1743">
        <v>0.1</v>
      </c>
    </row>
    <row r="1744" spans="1:11" x14ac:dyDescent="0.35">
      <c r="A1744" s="111">
        <v>36579</v>
      </c>
      <c r="B1744">
        <v>6.75</v>
      </c>
      <c r="C1744">
        <v>7.6</v>
      </c>
      <c r="D1744">
        <v>8.3000000000000007</v>
      </c>
      <c r="E1744">
        <v>8.5500000000000007</v>
      </c>
      <c r="F1744">
        <v>4.4800000000000004</v>
      </c>
      <c r="G1744">
        <v>5.38</v>
      </c>
      <c r="H1744">
        <v>5.73</v>
      </c>
      <c r="I1744">
        <v>5.6</v>
      </c>
      <c r="J1744">
        <v>3.97</v>
      </c>
      <c r="K1744">
        <v>0.1</v>
      </c>
    </row>
    <row r="1745" spans="1:11" x14ac:dyDescent="0.35">
      <c r="A1745" s="111">
        <v>36586</v>
      </c>
      <c r="B1745">
        <v>6.75</v>
      </c>
      <c r="C1745">
        <v>7.6</v>
      </c>
      <c r="D1745">
        <v>8.15</v>
      </c>
      <c r="E1745">
        <v>8.35</v>
      </c>
      <c r="F1745">
        <v>4.4800000000000004</v>
      </c>
      <c r="G1745">
        <v>5.38</v>
      </c>
      <c r="H1745">
        <v>5.73</v>
      </c>
      <c r="I1745">
        <v>5.6</v>
      </c>
      <c r="J1745">
        <v>3.97</v>
      </c>
      <c r="K1745">
        <v>0.1</v>
      </c>
    </row>
    <row r="1746" spans="1:11" x14ac:dyDescent="0.35">
      <c r="A1746" s="111">
        <v>36593</v>
      </c>
      <c r="B1746">
        <v>6.75</v>
      </c>
      <c r="C1746">
        <v>7.6</v>
      </c>
      <c r="D1746">
        <v>8.15</v>
      </c>
      <c r="E1746">
        <v>8.35</v>
      </c>
      <c r="F1746">
        <v>4.4800000000000004</v>
      </c>
      <c r="G1746">
        <v>5.13</v>
      </c>
      <c r="H1746">
        <v>5.43</v>
      </c>
      <c r="I1746">
        <v>5.35</v>
      </c>
      <c r="J1746">
        <v>3.92</v>
      </c>
      <c r="K1746">
        <v>0.1</v>
      </c>
    </row>
    <row r="1747" spans="1:11" x14ac:dyDescent="0.35">
      <c r="A1747" s="111">
        <v>36600</v>
      </c>
      <c r="B1747">
        <v>6.75</v>
      </c>
      <c r="C1747">
        <v>7.6</v>
      </c>
      <c r="D1747">
        <v>8.15</v>
      </c>
      <c r="E1747">
        <v>8.35</v>
      </c>
      <c r="F1747">
        <v>4.4800000000000004</v>
      </c>
      <c r="G1747">
        <v>5.13</v>
      </c>
      <c r="H1747">
        <v>5.43</v>
      </c>
      <c r="I1747">
        <v>5.35</v>
      </c>
      <c r="J1747">
        <v>4.03</v>
      </c>
      <c r="K1747">
        <v>0.1</v>
      </c>
    </row>
    <row r="1748" spans="1:11" x14ac:dyDescent="0.35">
      <c r="A1748" s="111">
        <v>36607</v>
      </c>
      <c r="B1748">
        <v>6.75</v>
      </c>
      <c r="C1748">
        <v>7.6</v>
      </c>
      <c r="D1748">
        <v>8.15</v>
      </c>
      <c r="E1748">
        <v>8.35</v>
      </c>
      <c r="F1748">
        <v>4.4800000000000004</v>
      </c>
      <c r="G1748">
        <v>5.13</v>
      </c>
      <c r="H1748">
        <v>5.43</v>
      </c>
      <c r="I1748">
        <v>5.35</v>
      </c>
      <c r="J1748">
        <v>4.03</v>
      </c>
      <c r="K1748">
        <v>0.1</v>
      </c>
    </row>
    <row r="1749" spans="1:11" x14ac:dyDescent="0.35">
      <c r="A1749" s="111">
        <v>36614</v>
      </c>
      <c r="B1749">
        <v>7</v>
      </c>
      <c r="C1749">
        <v>7.7</v>
      </c>
      <c r="D1749">
        <v>8.15</v>
      </c>
      <c r="E1749">
        <v>8.35</v>
      </c>
      <c r="F1749">
        <v>4.58</v>
      </c>
      <c r="G1749">
        <v>5.13</v>
      </c>
      <c r="H1749">
        <v>5.43</v>
      </c>
      <c r="I1749">
        <v>5.35</v>
      </c>
      <c r="J1749">
        <v>4.1500000000000004</v>
      </c>
      <c r="K1749">
        <v>0.1</v>
      </c>
    </row>
    <row r="1750" spans="1:11" x14ac:dyDescent="0.35">
      <c r="A1750" s="111">
        <v>36621</v>
      </c>
      <c r="B1750">
        <v>7</v>
      </c>
      <c r="C1750">
        <v>7.7</v>
      </c>
      <c r="D1750">
        <v>8.15</v>
      </c>
      <c r="E1750">
        <v>8.35</v>
      </c>
      <c r="F1750">
        <v>4.58</v>
      </c>
      <c r="G1750">
        <v>5.13</v>
      </c>
      <c r="H1750">
        <v>5.43</v>
      </c>
      <c r="I1750">
        <v>5.35</v>
      </c>
      <c r="J1750">
        <v>4.1500000000000004</v>
      </c>
      <c r="K1750">
        <v>0.1</v>
      </c>
    </row>
    <row r="1751" spans="1:11" x14ac:dyDescent="0.35">
      <c r="A1751" s="111">
        <v>36628</v>
      </c>
      <c r="B1751">
        <v>7</v>
      </c>
      <c r="C1751">
        <v>7.7</v>
      </c>
      <c r="D1751">
        <v>8.15</v>
      </c>
      <c r="E1751">
        <v>8.35</v>
      </c>
      <c r="F1751">
        <v>4.58</v>
      </c>
      <c r="G1751">
        <v>5.13</v>
      </c>
      <c r="H1751">
        <v>5.43</v>
      </c>
      <c r="I1751">
        <v>5.35</v>
      </c>
      <c r="J1751">
        <v>4.17</v>
      </c>
      <c r="K1751">
        <v>0.1</v>
      </c>
    </row>
    <row r="1752" spans="1:11" x14ac:dyDescent="0.35">
      <c r="A1752" s="111">
        <v>36635</v>
      </c>
      <c r="B1752">
        <v>7</v>
      </c>
      <c r="C1752">
        <v>7.7</v>
      </c>
      <c r="D1752">
        <v>8.15</v>
      </c>
      <c r="E1752">
        <v>8.35</v>
      </c>
      <c r="F1752">
        <v>4.58</v>
      </c>
      <c r="G1752">
        <v>5.13</v>
      </c>
      <c r="H1752">
        <v>5.43</v>
      </c>
      <c r="I1752">
        <v>5.35</v>
      </c>
      <c r="J1752">
        <v>4.22</v>
      </c>
      <c r="K1752">
        <v>0.1</v>
      </c>
    </row>
    <row r="1753" spans="1:11" x14ac:dyDescent="0.35">
      <c r="A1753" s="111">
        <v>36642</v>
      </c>
      <c r="B1753">
        <v>7</v>
      </c>
      <c r="C1753">
        <v>7.7</v>
      </c>
      <c r="D1753">
        <v>8.15</v>
      </c>
      <c r="E1753">
        <v>8.35</v>
      </c>
      <c r="F1753">
        <v>4.58</v>
      </c>
      <c r="G1753">
        <v>5.13</v>
      </c>
      <c r="H1753">
        <v>5.43</v>
      </c>
      <c r="I1753">
        <v>5.35</v>
      </c>
      <c r="J1753">
        <v>4.32</v>
      </c>
      <c r="K1753">
        <v>0.1</v>
      </c>
    </row>
    <row r="1754" spans="1:11" x14ac:dyDescent="0.35">
      <c r="A1754" s="111">
        <v>36649</v>
      </c>
      <c r="B1754">
        <v>7</v>
      </c>
      <c r="C1754">
        <v>7.9</v>
      </c>
      <c r="D1754">
        <v>8.35</v>
      </c>
      <c r="E1754">
        <v>8.5500000000000007</v>
      </c>
      <c r="F1754">
        <v>4.58</v>
      </c>
      <c r="G1754">
        <v>5.13</v>
      </c>
      <c r="H1754">
        <v>5.43</v>
      </c>
      <c r="I1754">
        <v>5.35</v>
      </c>
      <c r="J1754">
        <v>4.32</v>
      </c>
      <c r="K1754">
        <v>0.1</v>
      </c>
    </row>
    <row r="1755" spans="1:11" x14ac:dyDescent="0.35">
      <c r="A1755" s="111">
        <v>36656</v>
      </c>
      <c r="B1755">
        <v>7</v>
      </c>
      <c r="C1755">
        <v>7.9</v>
      </c>
      <c r="D1755">
        <v>8.35</v>
      </c>
      <c r="E1755">
        <v>8.5500000000000007</v>
      </c>
      <c r="F1755">
        <v>4.78</v>
      </c>
      <c r="G1755">
        <v>5.18</v>
      </c>
      <c r="H1755">
        <v>5.48</v>
      </c>
      <c r="I1755">
        <v>5.35</v>
      </c>
      <c r="J1755">
        <v>4.53</v>
      </c>
      <c r="K1755">
        <v>0.1</v>
      </c>
    </row>
    <row r="1756" spans="1:11" x14ac:dyDescent="0.35">
      <c r="A1756" s="111">
        <v>36663</v>
      </c>
      <c r="B1756">
        <v>7.5</v>
      </c>
      <c r="C1756">
        <v>7.9</v>
      </c>
      <c r="D1756">
        <v>8.35</v>
      </c>
      <c r="E1756">
        <v>8.5500000000000007</v>
      </c>
      <c r="F1756">
        <v>4.78</v>
      </c>
      <c r="G1756">
        <v>5.18</v>
      </c>
      <c r="H1756">
        <v>5.48</v>
      </c>
      <c r="I1756">
        <v>5.35</v>
      </c>
      <c r="J1756">
        <v>4.55</v>
      </c>
      <c r="K1756">
        <v>0.1</v>
      </c>
    </row>
    <row r="1757" spans="1:11" x14ac:dyDescent="0.35">
      <c r="A1757" s="111">
        <v>36670</v>
      </c>
      <c r="B1757">
        <v>7.5</v>
      </c>
      <c r="C1757">
        <v>8.3000000000000007</v>
      </c>
      <c r="D1757">
        <v>8.5500000000000007</v>
      </c>
      <c r="E1757">
        <v>8.75</v>
      </c>
      <c r="F1757">
        <v>5.08</v>
      </c>
      <c r="G1757">
        <v>5.43</v>
      </c>
      <c r="H1757">
        <v>5.73</v>
      </c>
      <c r="I1757">
        <v>5.6</v>
      </c>
      <c r="J1757">
        <v>4.55</v>
      </c>
      <c r="K1757">
        <v>0.1</v>
      </c>
    </row>
    <row r="1758" spans="1:11" x14ac:dyDescent="0.35">
      <c r="A1758" s="111">
        <v>36677</v>
      </c>
      <c r="B1758">
        <v>7.5</v>
      </c>
      <c r="C1758">
        <v>8.3000000000000007</v>
      </c>
      <c r="D1758">
        <v>8.5500000000000007</v>
      </c>
      <c r="E1758">
        <v>8.75</v>
      </c>
      <c r="F1758">
        <v>5.08</v>
      </c>
      <c r="G1758">
        <v>5.43</v>
      </c>
      <c r="H1758">
        <v>5.73</v>
      </c>
      <c r="I1758">
        <v>5.6</v>
      </c>
      <c r="J1758">
        <v>4.62</v>
      </c>
      <c r="K1758">
        <v>0.1</v>
      </c>
    </row>
    <row r="1759" spans="1:11" x14ac:dyDescent="0.35">
      <c r="A1759" s="111">
        <v>36684</v>
      </c>
      <c r="B1759">
        <v>7.5</v>
      </c>
      <c r="C1759">
        <v>8.1</v>
      </c>
      <c r="D1759">
        <v>8.3000000000000007</v>
      </c>
      <c r="E1759">
        <v>8.4499999999999993</v>
      </c>
      <c r="F1759">
        <v>4.88</v>
      </c>
      <c r="G1759">
        <v>5.18</v>
      </c>
      <c r="H1759">
        <v>5.43</v>
      </c>
      <c r="I1759">
        <v>5.3</v>
      </c>
      <c r="J1759">
        <v>4.4800000000000004</v>
      </c>
      <c r="K1759">
        <v>0.1</v>
      </c>
    </row>
    <row r="1760" spans="1:11" x14ac:dyDescent="0.35">
      <c r="A1760" s="111">
        <v>36691</v>
      </c>
      <c r="B1760">
        <v>7.5</v>
      </c>
      <c r="C1760">
        <v>8.1</v>
      </c>
      <c r="D1760">
        <v>8.3000000000000007</v>
      </c>
      <c r="E1760">
        <v>8.4499999999999993</v>
      </c>
      <c r="F1760">
        <v>4.88</v>
      </c>
      <c r="G1760">
        <v>5.18</v>
      </c>
      <c r="H1760">
        <v>5.43</v>
      </c>
      <c r="I1760">
        <v>5.3</v>
      </c>
      <c r="J1760">
        <v>4.43</v>
      </c>
      <c r="K1760">
        <v>0.1</v>
      </c>
    </row>
    <row r="1761" spans="1:11" x14ac:dyDescent="0.35">
      <c r="A1761" s="111">
        <v>36698</v>
      </c>
      <c r="B1761">
        <v>7.5</v>
      </c>
      <c r="C1761">
        <v>8.1</v>
      </c>
      <c r="D1761">
        <v>8.3000000000000007</v>
      </c>
      <c r="E1761">
        <v>8.4499999999999993</v>
      </c>
      <c r="F1761">
        <v>4.88</v>
      </c>
      <c r="G1761">
        <v>5.18</v>
      </c>
      <c r="H1761">
        <v>5.43</v>
      </c>
      <c r="I1761">
        <v>5.3</v>
      </c>
      <c r="J1761">
        <v>4.37</v>
      </c>
      <c r="K1761">
        <v>0.1</v>
      </c>
    </row>
    <row r="1762" spans="1:11" x14ac:dyDescent="0.35">
      <c r="A1762" s="111">
        <v>36705</v>
      </c>
      <c r="B1762">
        <v>7.5</v>
      </c>
      <c r="C1762">
        <v>8.1</v>
      </c>
      <c r="D1762">
        <v>8.3000000000000007</v>
      </c>
      <c r="E1762">
        <v>8.4499999999999993</v>
      </c>
      <c r="F1762">
        <v>4.88</v>
      </c>
      <c r="G1762">
        <v>5.18</v>
      </c>
      <c r="H1762">
        <v>5.43</v>
      </c>
      <c r="I1762">
        <v>5.3</v>
      </c>
      <c r="J1762">
        <v>4.37</v>
      </c>
      <c r="K1762">
        <v>0.1</v>
      </c>
    </row>
    <row r="1763" spans="1:11" x14ac:dyDescent="0.35">
      <c r="A1763" s="111">
        <v>36712</v>
      </c>
      <c r="B1763">
        <v>7.5</v>
      </c>
      <c r="C1763">
        <v>8.1</v>
      </c>
      <c r="D1763">
        <v>8.3000000000000007</v>
      </c>
      <c r="E1763">
        <v>8.4499999999999993</v>
      </c>
      <c r="F1763">
        <v>4.88</v>
      </c>
      <c r="G1763">
        <v>5.18</v>
      </c>
      <c r="H1763">
        <v>5.43</v>
      </c>
      <c r="I1763">
        <v>5.3</v>
      </c>
      <c r="J1763">
        <v>4.37</v>
      </c>
      <c r="K1763">
        <v>0.1</v>
      </c>
    </row>
    <row r="1764" spans="1:11" x14ac:dyDescent="0.35">
      <c r="A1764" s="111">
        <v>36719</v>
      </c>
      <c r="B1764">
        <v>7.5</v>
      </c>
      <c r="C1764">
        <v>7.9</v>
      </c>
      <c r="D1764">
        <v>8.1</v>
      </c>
      <c r="E1764">
        <v>8.25</v>
      </c>
      <c r="F1764">
        <v>4.88</v>
      </c>
      <c r="G1764">
        <v>5.18</v>
      </c>
      <c r="H1764">
        <v>5.43</v>
      </c>
      <c r="I1764">
        <v>5.3</v>
      </c>
      <c r="J1764">
        <v>4.37</v>
      </c>
      <c r="K1764">
        <v>0.1</v>
      </c>
    </row>
    <row r="1765" spans="1:11" x14ac:dyDescent="0.35">
      <c r="A1765" s="111">
        <v>36726</v>
      </c>
      <c r="B1765">
        <v>7.5</v>
      </c>
      <c r="C1765">
        <v>7.9</v>
      </c>
      <c r="D1765">
        <v>8.1</v>
      </c>
      <c r="E1765">
        <v>8.25</v>
      </c>
      <c r="F1765">
        <v>4.88</v>
      </c>
      <c r="G1765">
        <v>5.18</v>
      </c>
      <c r="H1765">
        <v>5.43</v>
      </c>
      <c r="I1765">
        <v>5.3</v>
      </c>
      <c r="J1765">
        <v>4.5</v>
      </c>
      <c r="K1765">
        <v>0.1</v>
      </c>
    </row>
    <row r="1766" spans="1:11" x14ac:dyDescent="0.35">
      <c r="A1766" s="111">
        <v>36733</v>
      </c>
      <c r="B1766">
        <v>7.5</v>
      </c>
      <c r="C1766">
        <v>7.9</v>
      </c>
      <c r="D1766">
        <v>8.1</v>
      </c>
      <c r="E1766">
        <v>8.25</v>
      </c>
      <c r="F1766">
        <v>4.7300000000000004</v>
      </c>
      <c r="G1766">
        <v>5.03</v>
      </c>
      <c r="H1766">
        <v>5.18</v>
      </c>
      <c r="I1766">
        <v>5.05</v>
      </c>
      <c r="J1766">
        <v>4.5</v>
      </c>
      <c r="K1766">
        <v>0.1</v>
      </c>
    </row>
    <row r="1767" spans="1:11" x14ac:dyDescent="0.35">
      <c r="A1767" s="111">
        <v>36740</v>
      </c>
      <c r="B1767">
        <v>7.5</v>
      </c>
      <c r="C1767">
        <v>7.9</v>
      </c>
      <c r="D1767">
        <v>8.1</v>
      </c>
      <c r="E1767">
        <v>8.25</v>
      </c>
      <c r="F1767">
        <v>4.7300000000000004</v>
      </c>
      <c r="G1767">
        <v>5.03</v>
      </c>
      <c r="H1767">
        <v>5.18</v>
      </c>
      <c r="I1767">
        <v>5.05</v>
      </c>
      <c r="J1767">
        <v>4.5</v>
      </c>
      <c r="K1767">
        <v>0.1</v>
      </c>
    </row>
    <row r="1768" spans="1:11" x14ac:dyDescent="0.35">
      <c r="A1768" s="111">
        <v>36747</v>
      </c>
      <c r="B1768">
        <v>7.5</v>
      </c>
      <c r="C1768">
        <v>7.9</v>
      </c>
      <c r="D1768">
        <v>8.1</v>
      </c>
      <c r="E1768">
        <v>8.25</v>
      </c>
      <c r="F1768">
        <v>4.7300000000000004</v>
      </c>
      <c r="G1768">
        <v>5.03</v>
      </c>
      <c r="H1768">
        <v>5.18</v>
      </c>
      <c r="I1768">
        <v>5.05</v>
      </c>
      <c r="J1768">
        <v>4.5</v>
      </c>
      <c r="K1768">
        <v>0.1</v>
      </c>
    </row>
    <row r="1769" spans="1:11" x14ac:dyDescent="0.35">
      <c r="A1769" s="111">
        <v>36754</v>
      </c>
      <c r="B1769">
        <v>7.5</v>
      </c>
      <c r="C1769">
        <v>7.9</v>
      </c>
      <c r="D1769">
        <v>8.1</v>
      </c>
      <c r="E1769">
        <v>8.25</v>
      </c>
      <c r="F1769">
        <v>4.7300000000000004</v>
      </c>
      <c r="G1769">
        <v>5.03</v>
      </c>
      <c r="H1769">
        <v>5.18</v>
      </c>
      <c r="I1769">
        <v>5.05</v>
      </c>
      <c r="J1769">
        <v>4.5</v>
      </c>
      <c r="K1769">
        <v>0.1</v>
      </c>
    </row>
    <row r="1770" spans="1:11" x14ac:dyDescent="0.35">
      <c r="A1770" s="111">
        <v>36761</v>
      </c>
      <c r="B1770">
        <v>7.5</v>
      </c>
      <c r="C1770">
        <v>7.9</v>
      </c>
      <c r="D1770">
        <v>8.1</v>
      </c>
      <c r="E1770">
        <v>8.25</v>
      </c>
      <c r="F1770">
        <v>4.7300000000000004</v>
      </c>
      <c r="G1770">
        <v>5.03</v>
      </c>
      <c r="H1770">
        <v>5.18</v>
      </c>
      <c r="I1770">
        <v>5.05</v>
      </c>
      <c r="J1770">
        <v>4.5</v>
      </c>
      <c r="K1770">
        <v>0.1</v>
      </c>
    </row>
    <row r="1771" spans="1:11" x14ac:dyDescent="0.35">
      <c r="A1771" s="111">
        <v>36768</v>
      </c>
      <c r="B1771">
        <v>7.5</v>
      </c>
      <c r="C1771">
        <v>7.9</v>
      </c>
      <c r="D1771">
        <v>8.1</v>
      </c>
      <c r="E1771">
        <v>8.25</v>
      </c>
      <c r="F1771">
        <v>4.7300000000000004</v>
      </c>
      <c r="G1771">
        <v>5.03</v>
      </c>
      <c r="H1771">
        <v>5.18</v>
      </c>
      <c r="I1771">
        <v>5.05</v>
      </c>
      <c r="J1771">
        <v>4.49</v>
      </c>
      <c r="K1771">
        <v>0.1</v>
      </c>
    </row>
    <row r="1772" spans="1:11" x14ac:dyDescent="0.35">
      <c r="A1772" s="111">
        <v>36775</v>
      </c>
      <c r="B1772">
        <v>7.5</v>
      </c>
      <c r="C1772">
        <v>7.9</v>
      </c>
      <c r="D1772">
        <v>8.1</v>
      </c>
      <c r="E1772">
        <v>8.25</v>
      </c>
      <c r="F1772">
        <v>4.7300000000000004</v>
      </c>
      <c r="G1772">
        <v>5.03</v>
      </c>
      <c r="H1772">
        <v>5.18</v>
      </c>
      <c r="I1772">
        <v>5.05</v>
      </c>
      <c r="J1772">
        <v>4.49</v>
      </c>
      <c r="K1772">
        <v>0.1</v>
      </c>
    </row>
    <row r="1773" spans="1:11" x14ac:dyDescent="0.35">
      <c r="A1773" s="111">
        <v>36782</v>
      </c>
      <c r="B1773">
        <v>7.5</v>
      </c>
      <c r="C1773">
        <v>7.9</v>
      </c>
      <c r="D1773">
        <v>8.1</v>
      </c>
      <c r="E1773">
        <v>8.25</v>
      </c>
      <c r="F1773">
        <v>4.7300000000000004</v>
      </c>
      <c r="G1773">
        <v>5.03</v>
      </c>
      <c r="H1773">
        <v>5.18</v>
      </c>
      <c r="I1773">
        <v>5.05</v>
      </c>
      <c r="J1773">
        <v>4.5</v>
      </c>
      <c r="K1773">
        <v>0.1</v>
      </c>
    </row>
    <row r="1774" spans="1:11" x14ac:dyDescent="0.35">
      <c r="A1774" s="111">
        <v>36789</v>
      </c>
      <c r="B1774">
        <v>7.5</v>
      </c>
      <c r="C1774">
        <v>7.9</v>
      </c>
      <c r="D1774">
        <v>8.1</v>
      </c>
      <c r="E1774">
        <v>8.25</v>
      </c>
      <c r="F1774">
        <v>4.7300000000000004</v>
      </c>
      <c r="G1774">
        <v>5.03</v>
      </c>
      <c r="H1774">
        <v>5.18</v>
      </c>
      <c r="I1774">
        <v>5.05</v>
      </c>
      <c r="J1774">
        <v>4.5</v>
      </c>
      <c r="K1774">
        <v>0.1</v>
      </c>
    </row>
    <row r="1775" spans="1:11" x14ac:dyDescent="0.35">
      <c r="A1775" s="111">
        <v>36796</v>
      </c>
      <c r="B1775">
        <v>7.5</v>
      </c>
      <c r="C1775">
        <v>7.9</v>
      </c>
      <c r="D1775">
        <v>8.1</v>
      </c>
      <c r="E1775">
        <v>8.25</v>
      </c>
      <c r="F1775">
        <v>4.7300000000000004</v>
      </c>
      <c r="G1775">
        <v>5.03</v>
      </c>
      <c r="H1775">
        <v>5.18</v>
      </c>
      <c r="I1775">
        <v>5.05</v>
      </c>
      <c r="J1775">
        <v>4.5</v>
      </c>
      <c r="K1775">
        <v>0.1</v>
      </c>
    </row>
    <row r="1776" spans="1:11" x14ac:dyDescent="0.35">
      <c r="A1776" s="111">
        <v>36803</v>
      </c>
      <c r="B1776">
        <v>7.5</v>
      </c>
      <c r="C1776">
        <v>7.9</v>
      </c>
      <c r="D1776">
        <v>8.1</v>
      </c>
      <c r="E1776">
        <v>8.25</v>
      </c>
      <c r="F1776">
        <v>4.7300000000000004</v>
      </c>
      <c r="G1776">
        <v>5.03</v>
      </c>
      <c r="H1776">
        <v>5.18</v>
      </c>
      <c r="I1776">
        <v>5.05</v>
      </c>
      <c r="J1776">
        <v>4.5</v>
      </c>
      <c r="K1776">
        <v>0.1</v>
      </c>
    </row>
    <row r="1777" spans="1:11" x14ac:dyDescent="0.35">
      <c r="A1777" s="111">
        <v>36810</v>
      </c>
      <c r="B1777">
        <v>7.5</v>
      </c>
      <c r="C1777">
        <v>7.9</v>
      </c>
      <c r="D1777">
        <v>8.1</v>
      </c>
      <c r="E1777">
        <v>8.25</v>
      </c>
      <c r="F1777">
        <v>4.7300000000000004</v>
      </c>
      <c r="G1777">
        <v>5.03</v>
      </c>
      <c r="H1777">
        <v>5.18</v>
      </c>
      <c r="I1777">
        <v>5.05</v>
      </c>
      <c r="J1777">
        <v>4.5</v>
      </c>
      <c r="K1777">
        <v>0.1</v>
      </c>
    </row>
    <row r="1778" spans="1:11" x14ac:dyDescent="0.35">
      <c r="A1778" s="111">
        <v>36817</v>
      </c>
      <c r="B1778">
        <v>7.5</v>
      </c>
      <c r="C1778">
        <v>7.9</v>
      </c>
      <c r="D1778">
        <v>8.1</v>
      </c>
      <c r="E1778">
        <v>8.25</v>
      </c>
      <c r="F1778">
        <v>4.7300000000000004</v>
      </c>
      <c r="G1778">
        <v>5.03</v>
      </c>
      <c r="H1778">
        <v>5.18</v>
      </c>
      <c r="I1778">
        <v>5.05</v>
      </c>
      <c r="J1778">
        <v>4.5</v>
      </c>
      <c r="K1778">
        <v>0.1</v>
      </c>
    </row>
    <row r="1779" spans="1:11" x14ac:dyDescent="0.35">
      <c r="A1779" s="111">
        <v>36824</v>
      </c>
      <c r="B1779">
        <v>7.5</v>
      </c>
      <c r="C1779">
        <v>7.9</v>
      </c>
      <c r="D1779">
        <v>8.1</v>
      </c>
      <c r="E1779">
        <v>8.25</v>
      </c>
      <c r="F1779">
        <v>4.7300000000000004</v>
      </c>
      <c r="G1779">
        <v>5.03</v>
      </c>
      <c r="H1779">
        <v>5.18</v>
      </c>
      <c r="I1779">
        <v>5.05</v>
      </c>
      <c r="J1779">
        <v>4.5</v>
      </c>
      <c r="K1779">
        <v>0.1</v>
      </c>
    </row>
    <row r="1780" spans="1:11" x14ac:dyDescent="0.35">
      <c r="A1780" s="111">
        <v>36831</v>
      </c>
      <c r="B1780">
        <v>7.5</v>
      </c>
      <c r="C1780">
        <v>7.9</v>
      </c>
      <c r="D1780">
        <v>8.1</v>
      </c>
      <c r="E1780">
        <v>8.25</v>
      </c>
      <c r="F1780">
        <v>4.7300000000000004</v>
      </c>
      <c r="G1780">
        <v>5.03</v>
      </c>
      <c r="H1780">
        <v>5.18</v>
      </c>
      <c r="I1780">
        <v>5.05</v>
      </c>
      <c r="J1780">
        <v>4.5</v>
      </c>
      <c r="K1780">
        <v>0.1</v>
      </c>
    </row>
    <row r="1781" spans="1:11" x14ac:dyDescent="0.35">
      <c r="A1781" s="111">
        <v>36838</v>
      </c>
      <c r="B1781">
        <v>7.5</v>
      </c>
      <c r="C1781">
        <v>7.9</v>
      </c>
      <c r="D1781">
        <v>8.1</v>
      </c>
      <c r="E1781">
        <v>8.25</v>
      </c>
      <c r="F1781">
        <v>4.7300000000000004</v>
      </c>
      <c r="G1781">
        <v>5.03</v>
      </c>
      <c r="H1781">
        <v>5.18</v>
      </c>
      <c r="I1781">
        <v>5.05</v>
      </c>
      <c r="J1781">
        <v>4.5</v>
      </c>
      <c r="K1781">
        <v>0.1</v>
      </c>
    </row>
    <row r="1782" spans="1:11" x14ac:dyDescent="0.35">
      <c r="A1782" s="111">
        <v>36845</v>
      </c>
      <c r="B1782">
        <v>7.5</v>
      </c>
      <c r="C1782">
        <v>7.9</v>
      </c>
      <c r="D1782">
        <v>8.1</v>
      </c>
      <c r="E1782">
        <v>8.25</v>
      </c>
      <c r="F1782">
        <v>4.7300000000000004</v>
      </c>
      <c r="G1782">
        <v>5.03</v>
      </c>
      <c r="H1782">
        <v>5.18</v>
      </c>
      <c r="I1782">
        <v>5.05</v>
      </c>
      <c r="J1782">
        <v>4.5</v>
      </c>
      <c r="K1782">
        <v>0.1</v>
      </c>
    </row>
    <row r="1783" spans="1:11" x14ac:dyDescent="0.35">
      <c r="A1783" s="111">
        <v>36852</v>
      </c>
      <c r="B1783">
        <v>7.5</v>
      </c>
      <c r="C1783">
        <v>7.9</v>
      </c>
      <c r="D1783">
        <v>8.1</v>
      </c>
      <c r="E1783">
        <v>8.25</v>
      </c>
      <c r="F1783">
        <v>4.7300000000000004</v>
      </c>
      <c r="G1783">
        <v>5.03</v>
      </c>
      <c r="H1783">
        <v>5.18</v>
      </c>
      <c r="I1783">
        <v>5.05</v>
      </c>
      <c r="J1783">
        <v>4.5</v>
      </c>
      <c r="K1783">
        <v>0.1</v>
      </c>
    </row>
    <row r="1784" spans="1:11" x14ac:dyDescent="0.35">
      <c r="A1784" s="111">
        <v>36859</v>
      </c>
      <c r="B1784">
        <v>7.5</v>
      </c>
      <c r="C1784">
        <v>7.9</v>
      </c>
      <c r="D1784">
        <v>8.1</v>
      </c>
      <c r="E1784">
        <v>8.25</v>
      </c>
      <c r="F1784">
        <v>4.7300000000000004</v>
      </c>
      <c r="G1784">
        <v>5.03</v>
      </c>
      <c r="H1784">
        <v>5.18</v>
      </c>
      <c r="I1784">
        <v>5.05</v>
      </c>
      <c r="J1784">
        <v>4.5599999999999996</v>
      </c>
      <c r="K1784">
        <v>0.1</v>
      </c>
    </row>
    <row r="1785" spans="1:11" x14ac:dyDescent="0.35">
      <c r="A1785" s="111">
        <v>36866</v>
      </c>
      <c r="B1785">
        <v>7.5</v>
      </c>
      <c r="C1785">
        <v>7.8</v>
      </c>
      <c r="D1785">
        <v>7.95</v>
      </c>
      <c r="E1785">
        <v>8.1</v>
      </c>
      <c r="F1785">
        <v>4.4800000000000004</v>
      </c>
      <c r="G1785">
        <v>4.83</v>
      </c>
      <c r="H1785">
        <v>4.9800000000000004</v>
      </c>
      <c r="I1785">
        <v>4.75</v>
      </c>
      <c r="J1785">
        <v>4.5599999999999996</v>
      </c>
      <c r="K1785">
        <v>0.1</v>
      </c>
    </row>
    <row r="1786" spans="1:11" x14ac:dyDescent="0.35">
      <c r="A1786" s="111">
        <v>36873</v>
      </c>
      <c r="B1786">
        <v>7.5</v>
      </c>
      <c r="C1786">
        <v>7.7</v>
      </c>
      <c r="D1786">
        <v>7.8</v>
      </c>
      <c r="E1786">
        <v>7.95</v>
      </c>
      <c r="F1786">
        <v>4.28</v>
      </c>
      <c r="G1786">
        <v>4.63</v>
      </c>
      <c r="H1786">
        <v>4.7300000000000004</v>
      </c>
      <c r="I1786">
        <v>4.5999999999999996</v>
      </c>
      <c r="J1786">
        <v>4.42</v>
      </c>
      <c r="K1786">
        <v>0.1</v>
      </c>
    </row>
    <row r="1787" spans="1:11" x14ac:dyDescent="0.35">
      <c r="A1787" s="111">
        <v>36880</v>
      </c>
      <c r="B1787">
        <v>7.5</v>
      </c>
      <c r="C1787">
        <v>7.7</v>
      </c>
      <c r="D1787">
        <v>7.8</v>
      </c>
      <c r="E1787">
        <v>7.95</v>
      </c>
      <c r="F1787">
        <v>4.28</v>
      </c>
      <c r="G1787">
        <v>4.63</v>
      </c>
      <c r="H1787">
        <v>4.7300000000000004</v>
      </c>
      <c r="I1787">
        <v>4.5999999999999996</v>
      </c>
      <c r="J1787">
        <v>4.43</v>
      </c>
      <c r="K1787">
        <v>0.1</v>
      </c>
    </row>
    <row r="1788" spans="1:11" x14ac:dyDescent="0.35">
      <c r="A1788" s="111">
        <v>36887</v>
      </c>
      <c r="B1788">
        <v>7.5</v>
      </c>
      <c r="C1788">
        <v>7.7</v>
      </c>
      <c r="D1788">
        <v>7.8</v>
      </c>
      <c r="E1788">
        <v>7.95</v>
      </c>
      <c r="F1788">
        <v>4.28</v>
      </c>
      <c r="G1788">
        <v>4.63</v>
      </c>
      <c r="H1788">
        <v>4.7300000000000004</v>
      </c>
      <c r="I1788">
        <v>4.5999999999999996</v>
      </c>
      <c r="J1788">
        <v>4.43</v>
      </c>
      <c r="K1788">
        <v>0.1</v>
      </c>
    </row>
    <row r="1789" spans="1:11" x14ac:dyDescent="0.35">
      <c r="A1789" s="111">
        <v>36894</v>
      </c>
      <c r="B1789">
        <v>7.5</v>
      </c>
      <c r="C1789">
        <v>7.7</v>
      </c>
      <c r="D1789">
        <v>7.8</v>
      </c>
      <c r="E1789">
        <v>7.95</v>
      </c>
      <c r="F1789">
        <v>4.28</v>
      </c>
      <c r="G1789">
        <v>4.63</v>
      </c>
      <c r="H1789">
        <v>4.7300000000000004</v>
      </c>
      <c r="I1789">
        <v>4.5999999999999996</v>
      </c>
      <c r="J1789">
        <v>4.43</v>
      </c>
      <c r="K1789">
        <v>0.1</v>
      </c>
    </row>
    <row r="1790" spans="1:11" x14ac:dyDescent="0.35">
      <c r="A1790" s="111">
        <v>36901</v>
      </c>
      <c r="B1790">
        <v>7.5</v>
      </c>
      <c r="C1790">
        <v>7.4</v>
      </c>
      <c r="D1790">
        <v>7.55</v>
      </c>
      <c r="E1790">
        <v>7.75</v>
      </c>
      <c r="F1790">
        <v>3.88</v>
      </c>
      <c r="G1790">
        <v>4.13</v>
      </c>
      <c r="H1790">
        <v>4.58</v>
      </c>
      <c r="I1790">
        <v>4.45</v>
      </c>
      <c r="J1790">
        <v>4.3499999999999996</v>
      </c>
      <c r="K1790">
        <v>0.1</v>
      </c>
    </row>
    <row r="1791" spans="1:11" x14ac:dyDescent="0.35">
      <c r="A1791" s="111">
        <v>36908</v>
      </c>
      <c r="B1791">
        <v>7.5</v>
      </c>
      <c r="C1791">
        <v>7.4</v>
      </c>
      <c r="D1791">
        <v>7.55</v>
      </c>
      <c r="E1791">
        <v>7.75</v>
      </c>
      <c r="F1791">
        <v>3.88</v>
      </c>
      <c r="G1791">
        <v>4.13</v>
      </c>
      <c r="H1791">
        <v>4.58</v>
      </c>
      <c r="I1791">
        <v>4.45</v>
      </c>
      <c r="J1791">
        <v>4.1399999999999997</v>
      </c>
      <c r="K1791">
        <v>0.1</v>
      </c>
    </row>
    <row r="1792" spans="1:11" x14ac:dyDescent="0.35">
      <c r="A1792" s="111">
        <v>36915</v>
      </c>
      <c r="B1792">
        <v>7.25</v>
      </c>
      <c r="C1792">
        <v>7.4</v>
      </c>
      <c r="D1792">
        <v>7.55</v>
      </c>
      <c r="E1792">
        <v>7.75</v>
      </c>
      <c r="F1792">
        <v>3.88</v>
      </c>
      <c r="G1792">
        <v>4.13</v>
      </c>
      <c r="H1792">
        <v>4.58</v>
      </c>
      <c r="I1792">
        <v>4.45</v>
      </c>
      <c r="J1792">
        <v>4.1399999999999997</v>
      </c>
      <c r="K1792">
        <v>0.1</v>
      </c>
    </row>
    <row r="1793" spans="1:11" x14ac:dyDescent="0.35">
      <c r="A1793" s="111">
        <v>36922</v>
      </c>
      <c r="B1793">
        <v>7.25</v>
      </c>
      <c r="C1793">
        <v>7.4</v>
      </c>
      <c r="D1793">
        <v>7.55</v>
      </c>
      <c r="E1793">
        <v>7.75</v>
      </c>
      <c r="F1793">
        <v>3.73</v>
      </c>
      <c r="G1793">
        <v>4.08</v>
      </c>
      <c r="H1793">
        <v>4.58</v>
      </c>
      <c r="I1793">
        <v>4.45</v>
      </c>
      <c r="J1793">
        <v>4.1399999999999997</v>
      </c>
      <c r="K1793">
        <v>0.1</v>
      </c>
    </row>
    <row r="1794" spans="1:11" x14ac:dyDescent="0.35">
      <c r="A1794" s="111">
        <v>36929</v>
      </c>
      <c r="B1794">
        <v>7.25</v>
      </c>
      <c r="C1794">
        <v>7.2</v>
      </c>
      <c r="D1794">
        <v>7.55</v>
      </c>
      <c r="E1794">
        <v>7.75</v>
      </c>
      <c r="F1794">
        <v>3.73</v>
      </c>
      <c r="G1794">
        <v>4.08</v>
      </c>
      <c r="H1794">
        <v>4.58</v>
      </c>
      <c r="I1794">
        <v>4.45</v>
      </c>
      <c r="J1794">
        <v>4.1399999999999997</v>
      </c>
      <c r="K1794">
        <v>0.1</v>
      </c>
    </row>
    <row r="1795" spans="1:11" x14ac:dyDescent="0.35">
      <c r="A1795" s="111">
        <v>36936</v>
      </c>
      <c r="B1795">
        <v>7.25</v>
      </c>
      <c r="C1795">
        <v>7.2</v>
      </c>
      <c r="D1795">
        <v>7.55</v>
      </c>
      <c r="E1795">
        <v>7.75</v>
      </c>
      <c r="F1795">
        <v>3.73</v>
      </c>
      <c r="G1795">
        <v>4.08</v>
      </c>
      <c r="H1795">
        <v>4.58</v>
      </c>
      <c r="I1795">
        <v>4.45</v>
      </c>
      <c r="J1795">
        <v>4.04</v>
      </c>
      <c r="K1795">
        <v>0.1</v>
      </c>
    </row>
    <row r="1796" spans="1:11" x14ac:dyDescent="0.35">
      <c r="A1796" s="111">
        <v>36943</v>
      </c>
      <c r="B1796">
        <v>7.25</v>
      </c>
      <c r="C1796">
        <v>7.2</v>
      </c>
      <c r="D1796">
        <v>7.55</v>
      </c>
      <c r="E1796">
        <v>7.75</v>
      </c>
      <c r="F1796">
        <v>3.73</v>
      </c>
      <c r="G1796">
        <v>4.08</v>
      </c>
      <c r="H1796">
        <v>4.58</v>
      </c>
      <c r="I1796">
        <v>4.45</v>
      </c>
      <c r="J1796">
        <v>4.04</v>
      </c>
      <c r="K1796">
        <v>0.1</v>
      </c>
    </row>
    <row r="1797" spans="1:11" x14ac:dyDescent="0.35">
      <c r="A1797" s="111">
        <v>36950</v>
      </c>
      <c r="B1797">
        <v>7.25</v>
      </c>
      <c r="C1797">
        <v>7.2</v>
      </c>
      <c r="D1797">
        <v>7.55</v>
      </c>
      <c r="E1797">
        <v>7.75</v>
      </c>
      <c r="F1797">
        <v>3.73</v>
      </c>
      <c r="G1797">
        <v>4.08</v>
      </c>
      <c r="H1797">
        <v>4.58</v>
      </c>
      <c r="I1797">
        <v>4.45</v>
      </c>
      <c r="J1797">
        <v>3.5</v>
      </c>
      <c r="K1797">
        <v>0.1</v>
      </c>
    </row>
    <row r="1798" spans="1:11" x14ac:dyDescent="0.35">
      <c r="A1798" s="111">
        <v>36957</v>
      </c>
      <c r="B1798">
        <v>6.75</v>
      </c>
      <c r="C1798">
        <v>7.05</v>
      </c>
      <c r="D1798">
        <v>7.2</v>
      </c>
      <c r="E1798">
        <v>7.5</v>
      </c>
      <c r="F1798">
        <v>3.73</v>
      </c>
      <c r="G1798">
        <v>4.08</v>
      </c>
      <c r="H1798">
        <v>4.58</v>
      </c>
      <c r="I1798">
        <v>4.45</v>
      </c>
      <c r="J1798">
        <v>3.5</v>
      </c>
      <c r="K1798">
        <v>0.1</v>
      </c>
    </row>
    <row r="1799" spans="1:11" x14ac:dyDescent="0.35">
      <c r="A1799" s="111">
        <v>36964</v>
      </c>
      <c r="B1799">
        <v>6.75</v>
      </c>
      <c r="C1799">
        <v>6.95</v>
      </c>
      <c r="D1799">
        <v>7.2</v>
      </c>
      <c r="E1799">
        <v>7.5</v>
      </c>
      <c r="F1799">
        <v>3.38</v>
      </c>
      <c r="G1799">
        <v>3.58</v>
      </c>
      <c r="H1799">
        <v>4.18</v>
      </c>
      <c r="I1799">
        <v>4.05</v>
      </c>
      <c r="J1799">
        <v>3.5</v>
      </c>
      <c r="K1799">
        <v>0.1</v>
      </c>
    </row>
    <row r="1800" spans="1:11" x14ac:dyDescent="0.35">
      <c r="A1800" s="111">
        <v>36971</v>
      </c>
      <c r="B1800">
        <v>6.75</v>
      </c>
      <c r="C1800">
        <v>6.7</v>
      </c>
      <c r="D1800">
        <v>6.95</v>
      </c>
      <c r="E1800">
        <v>7.25</v>
      </c>
      <c r="F1800">
        <v>3.38</v>
      </c>
      <c r="G1800">
        <v>3.58</v>
      </c>
      <c r="H1800">
        <v>4.18</v>
      </c>
      <c r="I1800">
        <v>4.05</v>
      </c>
      <c r="J1800">
        <v>3.5</v>
      </c>
      <c r="K1800">
        <v>0.1</v>
      </c>
    </row>
    <row r="1801" spans="1:11" x14ac:dyDescent="0.35">
      <c r="A1801" s="111">
        <v>36978</v>
      </c>
      <c r="B1801">
        <v>6.75</v>
      </c>
      <c r="C1801">
        <v>6.7</v>
      </c>
      <c r="D1801">
        <v>6.95</v>
      </c>
      <c r="E1801">
        <v>7.25</v>
      </c>
      <c r="F1801">
        <v>3.18</v>
      </c>
      <c r="G1801">
        <v>3.58</v>
      </c>
      <c r="H1801">
        <v>4.18</v>
      </c>
      <c r="I1801">
        <v>4.05</v>
      </c>
      <c r="J1801">
        <v>3.5</v>
      </c>
      <c r="K1801">
        <v>0.1</v>
      </c>
    </row>
    <row r="1802" spans="1:11" x14ac:dyDescent="0.35">
      <c r="A1802" s="111">
        <v>36985</v>
      </c>
      <c r="B1802">
        <v>6.75</v>
      </c>
      <c r="C1802">
        <v>6.7</v>
      </c>
      <c r="D1802">
        <v>6.95</v>
      </c>
      <c r="E1802">
        <v>7.25</v>
      </c>
      <c r="F1802">
        <v>3.18</v>
      </c>
      <c r="G1802">
        <v>3.58</v>
      </c>
      <c r="H1802">
        <v>4.18</v>
      </c>
      <c r="I1802">
        <v>4.05</v>
      </c>
      <c r="J1802">
        <v>3.5</v>
      </c>
      <c r="K1802">
        <v>0.1</v>
      </c>
    </row>
    <row r="1803" spans="1:11" x14ac:dyDescent="0.35">
      <c r="A1803" s="111">
        <v>36992</v>
      </c>
      <c r="B1803">
        <v>6.75</v>
      </c>
      <c r="C1803">
        <v>6.8</v>
      </c>
      <c r="D1803">
        <v>7.1</v>
      </c>
      <c r="E1803">
        <v>7.5</v>
      </c>
      <c r="F1803">
        <v>3.18</v>
      </c>
      <c r="G1803">
        <v>3.58</v>
      </c>
      <c r="H1803">
        <v>4.18</v>
      </c>
      <c r="I1803">
        <v>4.05</v>
      </c>
      <c r="J1803">
        <v>3.5</v>
      </c>
      <c r="K1803">
        <v>0.1</v>
      </c>
    </row>
    <row r="1804" spans="1:11" x14ac:dyDescent="0.35">
      <c r="A1804" s="111">
        <v>36999</v>
      </c>
      <c r="B1804">
        <v>6.5</v>
      </c>
      <c r="C1804">
        <v>6.8</v>
      </c>
      <c r="D1804">
        <v>7.1</v>
      </c>
      <c r="E1804">
        <v>7.5</v>
      </c>
      <c r="F1804">
        <v>3.18</v>
      </c>
      <c r="G1804">
        <v>3.58</v>
      </c>
      <c r="H1804">
        <v>4.18</v>
      </c>
      <c r="I1804">
        <v>4.05</v>
      </c>
      <c r="J1804">
        <v>3.5</v>
      </c>
      <c r="K1804">
        <v>0.1</v>
      </c>
    </row>
    <row r="1805" spans="1:11" x14ac:dyDescent="0.35">
      <c r="A1805" s="111">
        <v>37006</v>
      </c>
      <c r="B1805">
        <v>6.5</v>
      </c>
      <c r="C1805">
        <v>6.8</v>
      </c>
      <c r="D1805">
        <v>7.1</v>
      </c>
      <c r="E1805">
        <v>7.5</v>
      </c>
      <c r="F1805">
        <v>3.18</v>
      </c>
      <c r="G1805">
        <v>3.58</v>
      </c>
      <c r="H1805">
        <v>4.18</v>
      </c>
      <c r="I1805">
        <v>4.05</v>
      </c>
      <c r="J1805">
        <v>3.35</v>
      </c>
      <c r="K1805">
        <v>0.1</v>
      </c>
    </row>
    <row r="1806" spans="1:11" x14ac:dyDescent="0.35">
      <c r="A1806" s="111">
        <v>37013</v>
      </c>
      <c r="B1806">
        <v>6.5</v>
      </c>
      <c r="C1806">
        <v>6.8</v>
      </c>
      <c r="D1806">
        <v>7.1</v>
      </c>
      <c r="E1806">
        <v>7.5</v>
      </c>
      <c r="F1806">
        <v>3.18</v>
      </c>
      <c r="G1806">
        <v>3.58</v>
      </c>
      <c r="H1806">
        <v>4.18</v>
      </c>
      <c r="I1806">
        <v>4.05</v>
      </c>
      <c r="J1806">
        <v>3.35</v>
      </c>
      <c r="K1806">
        <v>0.1</v>
      </c>
    </row>
    <row r="1807" spans="1:11" x14ac:dyDescent="0.35">
      <c r="A1807" s="111">
        <v>37020</v>
      </c>
      <c r="B1807">
        <v>6.5</v>
      </c>
      <c r="C1807">
        <v>6.7</v>
      </c>
      <c r="D1807">
        <v>7.1</v>
      </c>
      <c r="E1807">
        <v>7.5</v>
      </c>
      <c r="F1807">
        <v>3.08</v>
      </c>
      <c r="G1807">
        <v>3.58</v>
      </c>
      <c r="H1807">
        <v>4.18</v>
      </c>
      <c r="I1807">
        <v>4.05</v>
      </c>
      <c r="J1807">
        <v>3.25</v>
      </c>
      <c r="K1807">
        <v>0.1</v>
      </c>
    </row>
    <row r="1808" spans="1:11" x14ac:dyDescent="0.35">
      <c r="A1808" s="111">
        <v>37027</v>
      </c>
      <c r="B1808">
        <v>6.5</v>
      </c>
      <c r="C1808">
        <v>6.7</v>
      </c>
      <c r="D1808">
        <v>7.1</v>
      </c>
      <c r="E1808">
        <v>7.5</v>
      </c>
      <c r="F1808">
        <v>3.08</v>
      </c>
      <c r="G1808">
        <v>3.58</v>
      </c>
      <c r="H1808">
        <v>4.18</v>
      </c>
      <c r="I1808">
        <v>4.05</v>
      </c>
      <c r="J1808">
        <v>3.04</v>
      </c>
      <c r="K1808">
        <v>0.1</v>
      </c>
    </row>
    <row r="1809" spans="1:11" x14ac:dyDescent="0.35">
      <c r="A1809" s="111">
        <v>37034</v>
      </c>
      <c r="B1809">
        <v>6.5</v>
      </c>
      <c r="C1809">
        <v>6.7</v>
      </c>
      <c r="D1809">
        <v>7.3</v>
      </c>
      <c r="E1809">
        <v>7.75</v>
      </c>
      <c r="F1809">
        <v>3.08</v>
      </c>
      <c r="G1809">
        <v>3.58</v>
      </c>
      <c r="H1809">
        <v>4.18</v>
      </c>
      <c r="I1809">
        <v>4.05</v>
      </c>
      <c r="J1809">
        <v>3</v>
      </c>
      <c r="K1809">
        <v>0.1</v>
      </c>
    </row>
    <row r="1810" spans="1:11" x14ac:dyDescent="0.35">
      <c r="A1810" s="111">
        <v>37041</v>
      </c>
      <c r="B1810">
        <v>6.25</v>
      </c>
      <c r="C1810">
        <v>6.7</v>
      </c>
      <c r="D1810">
        <v>7.3</v>
      </c>
      <c r="E1810">
        <v>7.75</v>
      </c>
      <c r="F1810">
        <v>3.08</v>
      </c>
      <c r="G1810">
        <v>3.58</v>
      </c>
      <c r="H1810">
        <v>4.18</v>
      </c>
      <c r="I1810">
        <v>4.05</v>
      </c>
      <c r="J1810">
        <v>3</v>
      </c>
      <c r="K1810">
        <v>0.1</v>
      </c>
    </row>
    <row r="1811" spans="1:11" x14ac:dyDescent="0.35">
      <c r="A1811" s="111">
        <v>37048</v>
      </c>
      <c r="B1811">
        <v>6.25</v>
      </c>
      <c r="C1811">
        <v>6.7</v>
      </c>
      <c r="D1811">
        <v>7.3</v>
      </c>
      <c r="E1811">
        <v>7.75</v>
      </c>
      <c r="F1811">
        <v>3.18</v>
      </c>
      <c r="G1811">
        <v>3.58</v>
      </c>
      <c r="H1811">
        <v>4.18</v>
      </c>
      <c r="I1811">
        <v>4.1500000000000004</v>
      </c>
      <c r="J1811">
        <v>3</v>
      </c>
      <c r="K1811">
        <v>0.1</v>
      </c>
    </row>
    <row r="1812" spans="1:11" x14ac:dyDescent="0.35">
      <c r="A1812" s="111">
        <v>37055</v>
      </c>
      <c r="B1812">
        <v>6.25</v>
      </c>
      <c r="C1812">
        <v>6.7</v>
      </c>
      <c r="D1812">
        <v>7.3</v>
      </c>
      <c r="E1812">
        <v>7.75</v>
      </c>
      <c r="F1812">
        <v>3.18</v>
      </c>
      <c r="G1812">
        <v>3.58</v>
      </c>
      <c r="H1812">
        <v>4.18</v>
      </c>
      <c r="I1812">
        <v>4.05</v>
      </c>
      <c r="J1812">
        <v>3</v>
      </c>
      <c r="K1812">
        <v>0.1</v>
      </c>
    </row>
    <row r="1813" spans="1:11" x14ac:dyDescent="0.35">
      <c r="A1813" s="111">
        <v>37062</v>
      </c>
      <c r="B1813">
        <v>6.25</v>
      </c>
      <c r="C1813">
        <v>6.7</v>
      </c>
      <c r="D1813">
        <v>7.3</v>
      </c>
      <c r="E1813">
        <v>7.75</v>
      </c>
      <c r="F1813">
        <v>3.28</v>
      </c>
      <c r="G1813">
        <v>3.58</v>
      </c>
      <c r="H1813">
        <v>4.18</v>
      </c>
      <c r="I1813">
        <v>4.05</v>
      </c>
      <c r="J1813">
        <v>3</v>
      </c>
      <c r="K1813">
        <v>0.1</v>
      </c>
    </row>
    <row r="1814" spans="1:11" x14ac:dyDescent="0.35">
      <c r="A1814" s="111">
        <v>37069</v>
      </c>
      <c r="B1814">
        <v>6.25</v>
      </c>
      <c r="C1814">
        <v>6.7</v>
      </c>
      <c r="D1814">
        <v>7.3</v>
      </c>
      <c r="E1814">
        <v>7.75</v>
      </c>
      <c r="F1814">
        <v>3.18</v>
      </c>
      <c r="G1814">
        <v>3.58</v>
      </c>
      <c r="H1814">
        <v>4.18</v>
      </c>
      <c r="I1814">
        <v>4.05</v>
      </c>
      <c r="J1814">
        <v>3</v>
      </c>
      <c r="K1814">
        <v>0.1</v>
      </c>
    </row>
    <row r="1815" spans="1:11" x14ac:dyDescent="0.35">
      <c r="A1815" s="111">
        <v>37076</v>
      </c>
      <c r="B1815">
        <v>6.25</v>
      </c>
      <c r="C1815">
        <v>6.7</v>
      </c>
      <c r="D1815">
        <v>7.3</v>
      </c>
      <c r="E1815">
        <v>7.75</v>
      </c>
      <c r="F1815">
        <v>3.18</v>
      </c>
      <c r="G1815">
        <v>3.58</v>
      </c>
      <c r="H1815">
        <v>4.18</v>
      </c>
      <c r="I1815">
        <v>4.05</v>
      </c>
      <c r="J1815">
        <v>3</v>
      </c>
      <c r="K1815">
        <v>0.1</v>
      </c>
    </row>
    <row r="1816" spans="1:11" x14ac:dyDescent="0.35">
      <c r="A1816" s="111">
        <v>37083</v>
      </c>
      <c r="B1816">
        <v>6.25</v>
      </c>
      <c r="C1816">
        <v>6.7</v>
      </c>
      <c r="D1816">
        <v>7.3</v>
      </c>
      <c r="E1816">
        <v>7.75</v>
      </c>
      <c r="F1816">
        <v>3.18</v>
      </c>
      <c r="G1816">
        <v>3.58</v>
      </c>
      <c r="H1816">
        <v>4.18</v>
      </c>
      <c r="I1816">
        <v>4.05</v>
      </c>
      <c r="J1816">
        <v>2.5</v>
      </c>
      <c r="K1816">
        <v>0.1</v>
      </c>
    </row>
    <row r="1817" spans="1:11" x14ac:dyDescent="0.35">
      <c r="A1817" s="111">
        <v>37090</v>
      </c>
      <c r="B1817">
        <v>6</v>
      </c>
      <c r="C1817">
        <v>6.7</v>
      </c>
      <c r="D1817">
        <v>7.3</v>
      </c>
      <c r="E1817">
        <v>7.75</v>
      </c>
      <c r="F1817">
        <v>3.18</v>
      </c>
      <c r="G1817">
        <v>3.58</v>
      </c>
      <c r="H1817">
        <v>4.18</v>
      </c>
      <c r="I1817">
        <v>4.05</v>
      </c>
      <c r="J1817">
        <v>2.5</v>
      </c>
      <c r="K1817">
        <v>0.1</v>
      </c>
    </row>
    <row r="1818" spans="1:11" x14ac:dyDescent="0.35">
      <c r="A1818" s="111">
        <v>37097</v>
      </c>
      <c r="B1818">
        <v>6</v>
      </c>
      <c r="C1818">
        <v>6.45</v>
      </c>
      <c r="D1818">
        <v>7.3</v>
      </c>
      <c r="E1818">
        <v>7.75</v>
      </c>
      <c r="F1818">
        <v>3.18</v>
      </c>
      <c r="G1818">
        <v>3.58</v>
      </c>
      <c r="H1818">
        <v>4.18</v>
      </c>
      <c r="I1818">
        <v>4.05</v>
      </c>
      <c r="J1818">
        <v>2.5</v>
      </c>
      <c r="K1818">
        <v>0.1</v>
      </c>
    </row>
    <row r="1819" spans="1:11" x14ac:dyDescent="0.35">
      <c r="A1819" s="111">
        <v>37104</v>
      </c>
      <c r="B1819">
        <v>6</v>
      </c>
      <c r="C1819">
        <v>6.45</v>
      </c>
      <c r="D1819">
        <v>7.3</v>
      </c>
      <c r="E1819">
        <v>7.75</v>
      </c>
      <c r="F1819">
        <v>2.93</v>
      </c>
      <c r="G1819">
        <v>3.58</v>
      </c>
      <c r="H1819">
        <v>4.18</v>
      </c>
      <c r="I1819">
        <v>4.05</v>
      </c>
      <c r="J1819">
        <v>2.5</v>
      </c>
      <c r="K1819">
        <v>0.1</v>
      </c>
    </row>
    <row r="1820" spans="1:11" x14ac:dyDescent="0.35">
      <c r="A1820" s="111">
        <v>37111</v>
      </c>
      <c r="B1820">
        <v>6</v>
      </c>
      <c r="C1820">
        <v>6.45</v>
      </c>
      <c r="D1820">
        <v>7.3</v>
      </c>
      <c r="E1820">
        <v>7.75</v>
      </c>
      <c r="F1820">
        <v>2.93</v>
      </c>
      <c r="G1820">
        <v>3.58</v>
      </c>
      <c r="H1820">
        <v>4.18</v>
      </c>
      <c r="I1820">
        <v>4.05</v>
      </c>
      <c r="J1820">
        <v>2.93</v>
      </c>
      <c r="K1820">
        <v>0.1</v>
      </c>
    </row>
    <row r="1821" spans="1:11" x14ac:dyDescent="0.35">
      <c r="A1821" s="111">
        <v>37118</v>
      </c>
      <c r="B1821">
        <v>6</v>
      </c>
      <c r="C1821">
        <v>6.2</v>
      </c>
      <c r="D1821">
        <v>7.3</v>
      </c>
      <c r="E1821">
        <v>7.75</v>
      </c>
      <c r="F1821">
        <v>2.68</v>
      </c>
      <c r="G1821">
        <v>3.58</v>
      </c>
      <c r="H1821">
        <v>4.18</v>
      </c>
      <c r="I1821">
        <v>4.05</v>
      </c>
      <c r="J1821">
        <v>2.5099999999999998</v>
      </c>
      <c r="K1821">
        <v>0.1</v>
      </c>
    </row>
    <row r="1822" spans="1:11" x14ac:dyDescent="0.35">
      <c r="A1822" s="111">
        <v>37125</v>
      </c>
      <c r="B1822">
        <v>6</v>
      </c>
      <c r="C1822">
        <v>6.2</v>
      </c>
      <c r="D1822">
        <v>7.15</v>
      </c>
      <c r="E1822">
        <v>7.6</v>
      </c>
      <c r="F1822">
        <v>2.68</v>
      </c>
      <c r="G1822">
        <v>3.58</v>
      </c>
      <c r="H1822">
        <v>4.18</v>
      </c>
      <c r="I1822">
        <v>4.05</v>
      </c>
      <c r="J1822">
        <v>2.5099999999999998</v>
      </c>
      <c r="K1822">
        <v>0.1</v>
      </c>
    </row>
    <row r="1823" spans="1:11" x14ac:dyDescent="0.35">
      <c r="A1823" s="111">
        <v>37132</v>
      </c>
      <c r="B1823">
        <v>5.75</v>
      </c>
      <c r="C1823">
        <v>6.2</v>
      </c>
      <c r="D1823">
        <v>7.15</v>
      </c>
      <c r="E1823">
        <v>7.6</v>
      </c>
      <c r="F1823">
        <v>2.68</v>
      </c>
      <c r="G1823">
        <v>3.58</v>
      </c>
      <c r="H1823">
        <v>4.18</v>
      </c>
      <c r="I1823">
        <v>4.05</v>
      </c>
      <c r="J1823">
        <v>2.5099999999999998</v>
      </c>
      <c r="K1823">
        <v>0.1</v>
      </c>
    </row>
    <row r="1824" spans="1:11" x14ac:dyDescent="0.35">
      <c r="A1824" s="111">
        <v>37139</v>
      </c>
      <c r="B1824">
        <v>5.75</v>
      </c>
      <c r="C1824">
        <v>6.2</v>
      </c>
      <c r="D1824">
        <v>7</v>
      </c>
      <c r="E1824">
        <v>7.45</v>
      </c>
      <c r="F1824">
        <v>2.68</v>
      </c>
      <c r="G1824">
        <v>3.58</v>
      </c>
      <c r="H1824">
        <v>4.18</v>
      </c>
      <c r="I1824">
        <v>3.9</v>
      </c>
      <c r="J1824">
        <v>2.5099999999999998</v>
      </c>
      <c r="K1824">
        <v>0.1</v>
      </c>
    </row>
    <row r="1825" spans="1:11" x14ac:dyDescent="0.35">
      <c r="A1825" s="111">
        <v>37146</v>
      </c>
      <c r="B1825">
        <v>5.75</v>
      </c>
      <c r="C1825">
        <v>5.9</v>
      </c>
      <c r="D1825">
        <v>6.85</v>
      </c>
      <c r="E1825">
        <v>7.3</v>
      </c>
      <c r="F1825">
        <v>2.5</v>
      </c>
      <c r="G1825">
        <v>3.43</v>
      </c>
      <c r="H1825">
        <v>4.03</v>
      </c>
      <c r="I1825">
        <v>3.9</v>
      </c>
      <c r="J1825">
        <v>2.5099999999999998</v>
      </c>
      <c r="K1825">
        <v>0.1</v>
      </c>
    </row>
    <row r="1826" spans="1:11" x14ac:dyDescent="0.35">
      <c r="A1826" s="111">
        <v>37153</v>
      </c>
      <c r="B1826">
        <v>5.25</v>
      </c>
      <c r="C1826">
        <v>5.45</v>
      </c>
      <c r="D1826">
        <v>6.7</v>
      </c>
      <c r="E1826">
        <v>7.15</v>
      </c>
      <c r="F1826">
        <v>1.88</v>
      </c>
      <c r="G1826">
        <v>3.13</v>
      </c>
      <c r="H1826">
        <v>3.73</v>
      </c>
      <c r="I1826">
        <v>3.6</v>
      </c>
      <c r="J1826">
        <v>2.2999999999999998</v>
      </c>
      <c r="K1826">
        <v>0.1</v>
      </c>
    </row>
    <row r="1827" spans="1:11" x14ac:dyDescent="0.35">
      <c r="A1827" s="111">
        <v>37160</v>
      </c>
      <c r="B1827">
        <v>5.25</v>
      </c>
      <c r="C1827">
        <v>5.45</v>
      </c>
      <c r="D1827">
        <v>6.7</v>
      </c>
      <c r="E1827">
        <v>7.15</v>
      </c>
      <c r="F1827">
        <v>1.88</v>
      </c>
      <c r="G1827">
        <v>3.13</v>
      </c>
      <c r="H1827">
        <v>3.73</v>
      </c>
      <c r="I1827">
        <v>3.6</v>
      </c>
      <c r="J1827">
        <v>2.1</v>
      </c>
      <c r="K1827">
        <v>0.1</v>
      </c>
    </row>
    <row r="1828" spans="1:11" x14ac:dyDescent="0.35">
      <c r="A1828" s="111">
        <v>37167</v>
      </c>
      <c r="B1828">
        <v>5.25</v>
      </c>
      <c r="C1828">
        <v>5.35</v>
      </c>
      <c r="D1828">
        <v>6.4</v>
      </c>
      <c r="E1828">
        <v>7.05</v>
      </c>
      <c r="F1828">
        <v>1.88</v>
      </c>
      <c r="G1828">
        <v>3.13</v>
      </c>
      <c r="H1828">
        <v>3.73</v>
      </c>
      <c r="I1828">
        <v>3.6</v>
      </c>
      <c r="J1828">
        <v>2</v>
      </c>
      <c r="K1828">
        <v>0.1</v>
      </c>
    </row>
    <row r="1829" spans="1:11" x14ac:dyDescent="0.35">
      <c r="A1829" s="111">
        <v>37174</v>
      </c>
      <c r="B1829">
        <v>5.25</v>
      </c>
      <c r="C1829">
        <v>5.15</v>
      </c>
      <c r="D1829">
        <v>6.4</v>
      </c>
      <c r="E1829">
        <v>7.05</v>
      </c>
      <c r="F1829">
        <v>1.68</v>
      </c>
      <c r="G1829">
        <v>2.88</v>
      </c>
      <c r="H1829">
        <v>3.63</v>
      </c>
      <c r="I1829">
        <v>3.5</v>
      </c>
      <c r="J1829">
        <v>1.75</v>
      </c>
      <c r="K1829">
        <v>0.1</v>
      </c>
    </row>
    <row r="1830" spans="1:11" x14ac:dyDescent="0.35">
      <c r="A1830" s="111">
        <v>37181</v>
      </c>
      <c r="B1830">
        <v>5.25</v>
      </c>
      <c r="C1830">
        <v>5.15</v>
      </c>
      <c r="D1830">
        <v>6.4</v>
      </c>
      <c r="E1830">
        <v>7.05</v>
      </c>
      <c r="F1830">
        <v>1.68</v>
      </c>
      <c r="G1830">
        <v>2.88</v>
      </c>
      <c r="H1830">
        <v>3.63</v>
      </c>
      <c r="I1830">
        <v>3.5</v>
      </c>
      <c r="J1830">
        <v>1.5</v>
      </c>
      <c r="K1830">
        <v>0.1</v>
      </c>
    </row>
    <row r="1831" spans="1:11" x14ac:dyDescent="0.35">
      <c r="A1831" s="111">
        <v>37188</v>
      </c>
      <c r="B1831">
        <v>4.5</v>
      </c>
      <c r="C1831">
        <v>4.9000000000000004</v>
      </c>
      <c r="D1831">
        <v>6.15</v>
      </c>
      <c r="E1831">
        <v>6.9</v>
      </c>
      <c r="F1831">
        <v>1.53</v>
      </c>
      <c r="G1831">
        <v>2.83</v>
      </c>
      <c r="H1831">
        <v>3.58</v>
      </c>
      <c r="I1831">
        <v>3.35</v>
      </c>
      <c r="J1831">
        <v>1.5</v>
      </c>
      <c r="K1831">
        <v>0.1</v>
      </c>
    </row>
    <row r="1832" spans="1:11" x14ac:dyDescent="0.35">
      <c r="A1832" s="111">
        <v>37195</v>
      </c>
      <c r="B1832">
        <v>4.5</v>
      </c>
      <c r="C1832">
        <v>4.9000000000000004</v>
      </c>
      <c r="D1832">
        <v>6.15</v>
      </c>
      <c r="E1832">
        <v>6.9</v>
      </c>
      <c r="F1832">
        <v>1.43</v>
      </c>
      <c r="G1832">
        <v>2.68</v>
      </c>
      <c r="H1832">
        <v>3.53</v>
      </c>
      <c r="I1832">
        <v>3.35</v>
      </c>
      <c r="J1832">
        <v>1.5</v>
      </c>
      <c r="K1832">
        <v>0.1</v>
      </c>
    </row>
    <row r="1833" spans="1:11" x14ac:dyDescent="0.35">
      <c r="A1833" s="111">
        <v>37202</v>
      </c>
      <c r="B1833">
        <v>4.5</v>
      </c>
      <c r="C1833">
        <v>4.75</v>
      </c>
      <c r="D1833">
        <v>5.85</v>
      </c>
      <c r="E1833">
        <v>6.7</v>
      </c>
      <c r="F1833">
        <v>1.43</v>
      </c>
      <c r="G1833">
        <v>2.68</v>
      </c>
      <c r="H1833">
        <v>3.53</v>
      </c>
      <c r="I1833">
        <v>3.35</v>
      </c>
      <c r="J1833">
        <v>1.25</v>
      </c>
      <c r="K1833">
        <v>0.1</v>
      </c>
    </row>
    <row r="1834" spans="1:11" x14ac:dyDescent="0.35">
      <c r="A1834" s="111">
        <v>37209</v>
      </c>
      <c r="B1834">
        <v>4.5</v>
      </c>
      <c r="C1834">
        <v>4.5</v>
      </c>
      <c r="D1834">
        <v>5.6</v>
      </c>
      <c r="E1834">
        <v>6.45</v>
      </c>
      <c r="F1834">
        <v>1.18</v>
      </c>
      <c r="G1834">
        <v>2.38</v>
      </c>
      <c r="H1834">
        <v>3.28</v>
      </c>
      <c r="I1834">
        <v>2.9</v>
      </c>
      <c r="J1834">
        <v>1.25</v>
      </c>
      <c r="K1834">
        <v>0.1</v>
      </c>
    </row>
    <row r="1835" spans="1:11" x14ac:dyDescent="0.35">
      <c r="A1835" s="111">
        <v>37216</v>
      </c>
      <c r="B1835">
        <v>4.5</v>
      </c>
      <c r="C1835">
        <v>4.5999999999999996</v>
      </c>
      <c r="D1835">
        <v>5.75</v>
      </c>
      <c r="E1835">
        <v>6.85</v>
      </c>
      <c r="F1835">
        <v>1.43</v>
      </c>
      <c r="G1835">
        <v>2.68</v>
      </c>
      <c r="H1835">
        <v>3.58</v>
      </c>
      <c r="I1835">
        <v>3.4</v>
      </c>
      <c r="J1835">
        <v>1.25</v>
      </c>
      <c r="K1835">
        <v>0.1</v>
      </c>
    </row>
    <row r="1836" spans="1:11" x14ac:dyDescent="0.35">
      <c r="A1836" s="111">
        <v>37223</v>
      </c>
      <c r="B1836">
        <v>4</v>
      </c>
      <c r="C1836">
        <v>4.5999999999999996</v>
      </c>
      <c r="D1836">
        <v>5.75</v>
      </c>
      <c r="E1836">
        <v>6.85</v>
      </c>
      <c r="F1836">
        <v>1.23</v>
      </c>
      <c r="G1836">
        <v>2.58</v>
      </c>
      <c r="H1836">
        <v>3.53</v>
      </c>
      <c r="I1836">
        <v>3.3</v>
      </c>
      <c r="J1836">
        <v>1.25</v>
      </c>
      <c r="K1836">
        <v>0.1</v>
      </c>
    </row>
    <row r="1837" spans="1:11" x14ac:dyDescent="0.35">
      <c r="A1837" s="111">
        <v>37230</v>
      </c>
      <c r="B1837">
        <v>4</v>
      </c>
      <c r="C1837">
        <v>4.5999999999999996</v>
      </c>
      <c r="D1837">
        <v>5.75</v>
      </c>
      <c r="E1837">
        <v>6.85</v>
      </c>
      <c r="F1837">
        <v>1.23</v>
      </c>
      <c r="G1837">
        <v>2.58</v>
      </c>
      <c r="H1837">
        <v>3.53</v>
      </c>
      <c r="I1837">
        <v>3.3</v>
      </c>
      <c r="J1837">
        <v>1.25</v>
      </c>
      <c r="K1837">
        <v>0.1</v>
      </c>
    </row>
    <row r="1838" spans="1:11" x14ac:dyDescent="0.35">
      <c r="A1838" s="111">
        <v>37237</v>
      </c>
      <c r="B1838">
        <v>4</v>
      </c>
      <c r="C1838">
        <v>4.5999999999999996</v>
      </c>
      <c r="D1838">
        <v>5.75</v>
      </c>
      <c r="E1838">
        <v>6.85</v>
      </c>
      <c r="F1838">
        <v>1.23</v>
      </c>
      <c r="G1838">
        <v>2.58</v>
      </c>
      <c r="H1838">
        <v>3.53</v>
      </c>
      <c r="I1838">
        <v>3.3</v>
      </c>
      <c r="J1838">
        <v>1.25</v>
      </c>
      <c r="K1838">
        <v>0.1</v>
      </c>
    </row>
    <row r="1839" spans="1:11" x14ac:dyDescent="0.35">
      <c r="A1839" s="111">
        <v>37244</v>
      </c>
      <c r="B1839">
        <v>4</v>
      </c>
      <c r="C1839">
        <v>4.5999999999999996</v>
      </c>
      <c r="D1839">
        <v>6.15</v>
      </c>
      <c r="E1839">
        <v>7.1</v>
      </c>
      <c r="F1839">
        <v>1.23</v>
      </c>
      <c r="G1839">
        <v>2.58</v>
      </c>
      <c r="H1839">
        <v>3.53</v>
      </c>
      <c r="I1839">
        <v>3.3</v>
      </c>
      <c r="J1839">
        <v>1.25</v>
      </c>
      <c r="K1839">
        <v>0.1</v>
      </c>
    </row>
    <row r="1840" spans="1:11" x14ac:dyDescent="0.35">
      <c r="A1840" s="111">
        <v>37251</v>
      </c>
      <c r="B1840">
        <v>4</v>
      </c>
      <c r="C1840">
        <v>4.5999999999999996</v>
      </c>
      <c r="D1840">
        <v>5.75</v>
      </c>
      <c r="E1840">
        <v>6.85</v>
      </c>
      <c r="F1840">
        <v>1.23</v>
      </c>
      <c r="G1840">
        <v>2.58</v>
      </c>
      <c r="H1840">
        <v>3.53</v>
      </c>
      <c r="I1840">
        <v>3.3</v>
      </c>
      <c r="J1840">
        <v>1.25</v>
      </c>
      <c r="K1840">
        <v>0.1</v>
      </c>
    </row>
    <row r="1841" spans="1:11" x14ac:dyDescent="0.35">
      <c r="A1841" s="111">
        <v>37258</v>
      </c>
      <c r="B1841">
        <v>4</v>
      </c>
      <c r="C1841">
        <v>4.5999999999999996</v>
      </c>
      <c r="D1841">
        <v>5.75</v>
      </c>
      <c r="E1841">
        <v>6.85</v>
      </c>
      <c r="F1841">
        <v>1.23</v>
      </c>
      <c r="G1841">
        <v>2.58</v>
      </c>
      <c r="H1841">
        <v>3.53</v>
      </c>
      <c r="I1841">
        <v>3.3</v>
      </c>
      <c r="J1841">
        <v>1.25</v>
      </c>
      <c r="K1841">
        <v>0.1</v>
      </c>
    </row>
    <row r="1842" spans="1:11" x14ac:dyDescent="0.35">
      <c r="A1842" s="111">
        <v>37265</v>
      </c>
      <c r="B1842">
        <v>4</v>
      </c>
      <c r="C1842">
        <v>4.5999999999999996</v>
      </c>
      <c r="D1842">
        <v>5.75</v>
      </c>
      <c r="E1842">
        <v>6.85</v>
      </c>
      <c r="F1842">
        <v>1.23</v>
      </c>
      <c r="G1842">
        <v>2.58</v>
      </c>
      <c r="H1842">
        <v>3.53</v>
      </c>
      <c r="I1842">
        <v>3.3</v>
      </c>
      <c r="J1842">
        <v>1.25</v>
      </c>
      <c r="K1842">
        <v>0.1</v>
      </c>
    </row>
    <row r="1843" spans="1:11" x14ac:dyDescent="0.35">
      <c r="A1843" s="111">
        <v>37272</v>
      </c>
      <c r="B1843">
        <v>3.75</v>
      </c>
      <c r="C1843">
        <v>4.3499999999999996</v>
      </c>
      <c r="D1843">
        <v>5.75</v>
      </c>
      <c r="E1843">
        <v>6.85</v>
      </c>
      <c r="F1843">
        <v>1.05</v>
      </c>
      <c r="G1843">
        <v>2.58</v>
      </c>
      <c r="H1843">
        <v>3.53</v>
      </c>
      <c r="I1843">
        <v>3.4</v>
      </c>
      <c r="J1843">
        <v>1.25</v>
      </c>
      <c r="K1843">
        <v>0.1</v>
      </c>
    </row>
    <row r="1844" spans="1:11" x14ac:dyDescent="0.35">
      <c r="A1844" s="111">
        <v>37279</v>
      </c>
      <c r="B1844">
        <v>3.75</v>
      </c>
      <c r="C1844">
        <v>4.3499999999999996</v>
      </c>
      <c r="D1844">
        <v>5.75</v>
      </c>
      <c r="E1844">
        <v>6.85</v>
      </c>
      <c r="F1844">
        <v>0.93</v>
      </c>
      <c r="G1844">
        <v>2.58</v>
      </c>
      <c r="H1844">
        <v>3.53</v>
      </c>
      <c r="I1844">
        <v>3.4</v>
      </c>
      <c r="J1844">
        <v>1.1000000000000001</v>
      </c>
      <c r="K1844">
        <v>0.1</v>
      </c>
    </row>
    <row r="1845" spans="1:11" x14ac:dyDescent="0.35">
      <c r="A1845" s="111">
        <v>37286</v>
      </c>
      <c r="B1845">
        <v>3.75</v>
      </c>
      <c r="C1845">
        <v>4.55</v>
      </c>
      <c r="D1845">
        <v>6.05</v>
      </c>
      <c r="E1845">
        <v>7</v>
      </c>
      <c r="F1845">
        <v>0.93</v>
      </c>
      <c r="G1845">
        <v>2.58</v>
      </c>
      <c r="H1845">
        <v>3.53</v>
      </c>
      <c r="I1845">
        <v>3.4</v>
      </c>
      <c r="J1845">
        <v>1</v>
      </c>
      <c r="K1845">
        <v>0.1</v>
      </c>
    </row>
    <row r="1846" spans="1:11" x14ac:dyDescent="0.35">
      <c r="A1846" s="111">
        <v>37293</v>
      </c>
      <c r="B1846">
        <v>3.75</v>
      </c>
      <c r="C1846">
        <v>4.55</v>
      </c>
      <c r="D1846">
        <v>5.75</v>
      </c>
      <c r="E1846">
        <v>6.85</v>
      </c>
      <c r="F1846">
        <v>1.18</v>
      </c>
      <c r="G1846">
        <v>2.58</v>
      </c>
      <c r="H1846">
        <v>3.53</v>
      </c>
      <c r="I1846">
        <v>3.4</v>
      </c>
      <c r="J1846">
        <v>1</v>
      </c>
      <c r="K1846">
        <v>0.05</v>
      </c>
    </row>
    <row r="1847" spans="1:11" x14ac:dyDescent="0.35">
      <c r="A1847" s="111">
        <v>37300</v>
      </c>
      <c r="B1847">
        <v>3.75</v>
      </c>
      <c r="C1847">
        <v>4.55</v>
      </c>
      <c r="D1847">
        <v>5.75</v>
      </c>
      <c r="E1847">
        <v>6.85</v>
      </c>
      <c r="F1847">
        <v>1.18</v>
      </c>
      <c r="G1847">
        <v>2.58</v>
      </c>
      <c r="H1847">
        <v>3.53</v>
      </c>
      <c r="I1847">
        <v>3.4</v>
      </c>
      <c r="J1847">
        <v>1</v>
      </c>
      <c r="K1847">
        <v>0.05</v>
      </c>
    </row>
    <row r="1848" spans="1:11" x14ac:dyDescent="0.35">
      <c r="A1848" s="111">
        <v>37307</v>
      </c>
      <c r="B1848">
        <v>3.75</v>
      </c>
      <c r="C1848">
        <v>4.55</v>
      </c>
      <c r="D1848">
        <v>5.75</v>
      </c>
      <c r="E1848">
        <v>6.85</v>
      </c>
      <c r="F1848">
        <v>1.18</v>
      </c>
      <c r="G1848">
        <v>2.58</v>
      </c>
      <c r="H1848">
        <v>3.53</v>
      </c>
      <c r="I1848">
        <v>3.4</v>
      </c>
      <c r="J1848">
        <v>1</v>
      </c>
      <c r="K1848">
        <v>0.05</v>
      </c>
    </row>
    <row r="1849" spans="1:11" x14ac:dyDescent="0.35">
      <c r="A1849" s="111">
        <v>37314</v>
      </c>
      <c r="B1849">
        <v>3.75</v>
      </c>
      <c r="C1849">
        <v>4.55</v>
      </c>
      <c r="D1849">
        <v>5.75</v>
      </c>
      <c r="E1849">
        <v>6.85</v>
      </c>
      <c r="F1849">
        <v>1.18</v>
      </c>
      <c r="G1849">
        <v>2.58</v>
      </c>
      <c r="H1849">
        <v>3.88</v>
      </c>
      <c r="I1849">
        <v>3.75</v>
      </c>
      <c r="J1849">
        <v>1</v>
      </c>
      <c r="K1849">
        <v>0.05</v>
      </c>
    </row>
    <row r="1850" spans="1:11" x14ac:dyDescent="0.35">
      <c r="A1850" s="111">
        <v>37321</v>
      </c>
      <c r="B1850">
        <v>3.75</v>
      </c>
      <c r="C1850">
        <v>4.55</v>
      </c>
      <c r="D1850">
        <v>5.75</v>
      </c>
      <c r="E1850">
        <v>6.85</v>
      </c>
      <c r="F1850">
        <v>1.18</v>
      </c>
      <c r="G1850">
        <v>2.58</v>
      </c>
      <c r="H1850">
        <v>3.88</v>
      </c>
      <c r="I1850">
        <v>3.75</v>
      </c>
      <c r="J1850">
        <v>1</v>
      </c>
      <c r="K1850">
        <v>0.05</v>
      </c>
    </row>
    <row r="1851" spans="1:11" x14ac:dyDescent="0.35">
      <c r="A1851" s="111">
        <v>37328</v>
      </c>
      <c r="B1851">
        <v>3.75</v>
      </c>
      <c r="C1851">
        <v>5</v>
      </c>
      <c r="D1851">
        <v>6.2</v>
      </c>
      <c r="E1851">
        <v>7.15</v>
      </c>
      <c r="F1851">
        <v>1.18</v>
      </c>
      <c r="G1851">
        <v>2.58</v>
      </c>
      <c r="H1851">
        <v>3.88</v>
      </c>
      <c r="I1851">
        <v>3.75</v>
      </c>
      <c r="J1851">
        <v>1</v>
      </c>
      <c r="K1851">
        <v>0.05</v>
      </c>
    </row>
    <row r="1852" spans="1:11" x14ac:dyDescent="0.35">
      <c r="A1852" s="111">
        <v>37335</v>
      </c>
      <c r="B1852">
        <v>3.75</v>
      </c>
      <c r="C1852">
        <v>5.3</v>
      </c>
      <c r="D1852">
        <v>6.6</v>
      </c>
      <c r="E1852">
        <v>7.3</v>
      </c>
      <c r="F1852">
        <v>1.18</v>
      </c>
      <c r="G1852">
        <v>2.58</v>
      </c>
      <c r="H1852">
        <v>3.88</v>
      </c>
      <c r="I1852">
        <v>3.75</v>
      </c>
      <c r="J1852">
        <v>1</v>
      </c>
      <c r="K1852">
        <v>0.05</v>
      </c>
    </row>
    <row r="1853" spans="1:11" x14ac:dyDescent="0.35">
      <c r="A1853" s="111">
        <v>37342</v>
      </c>
      <c r="B1853">
        <v>3.75</v>
      </c>
      <c r="C1853">
        <v>5.3</v>
      </c>
      <c r="D1853">
        <v>6.6</v>
      </c>
      <c r="E1853">
        <v>7.3</v>
      </c>
      <c r="F1853">
        <v>1.18</v>
      </c>
      <c r="G1853">
        <v>2.58</v>
      </c>
      <c r="H1853">
        <v>3.88</v>
      </c>
      <c r="I1853">
        <v>3.75</v>
      </c>
      <c r="J1853">
        <v>1</v>
      </c>
      <c r="K1853">
        <v>0.05</v>
      </c>
    </row>
    <row r="1854" spans="1:11" x14ac:dyDescent="0.35">
      <c r="A1854" s="111">
        <v>37349</v>
      </c>
      <c r="B1854">
        <v>3.75</v>
      </c>
      <c r="C1854">
        <v>5</v>
      </c>
      <c r="D1854">
        <v>6.6</v>
      </c>
      <c r="E1854">
        <v>7.3</v>
      </c>
      <c r="F1854">
        <v>1.48</v>
      </c>
      <c r="G1854">
        <v>2.88</v>
      </c>
      <c r="H1854">
        <v>4.13</v>
      </c>
      <c r="I1854">
        <v>4</v>
      </c>
      <c r="J1854">
        <v>1</v>
      </c>
      <c r="K1854">
        <v>0.05</v>
      </c>
    </row>
    <row r="1855" spans="1:11" x14ac:dyDescent="0.35">
      <c r="A1855" s="111">
        <v>37356</v>
      </c>
      <c r="B1855">
        <v>3.75</v>
      </c>
      <c r="C1855">
        <v>5</v>
      </c>
      <c r="D1855">
        <v>6.6</v>
      </c>
      <c r="E1855">
        <v>7.3</v>
      </c>
      <c r="F1855">
        <v>1.48</v>
      </c>
      <c r="G1855">
        <v>2.88</v>
      </c>
      <c r="H1855">
        <v>4.13</v>
      </c>
      <c r="I1855">
        <v>4</v>
      </c>
      <c r="J1855">
        <v>1</v>
      </c>
      <c r="K1855">
        <v>0.05</v>
      </c>
    </row>
    <row r="1856" spans="1:11" x14ac:dyDescent="0.35">
      <c r="A1856" s="111">
        <v>37363</v>
      </c>
      <c r="B1856">
        <v>4</v>
      </c>
      <c r="C1856">
        <v>5.3</v>
      </c>
      <c r="D1856">
        <v>6.6</v>
      </c>
      <c r="E1856">
        <v>7.3</v>
      </c>
      <c r="F1856">
        <v>1.48</v>
      </c>
      <c r="G1856">
        <v>2.88</v>
      </c>
      <c r="H1856">
        <v>4.13</v>
      </c>
      <c r="I1856">
        <v>4</v>
      </c>
      <c r="J1856">
        <v>1</v>
      </c>
      <c r="K1856">
        <v>0.05</v>
      </c>
    </row>
    <row r="1857" spans="1:11" x14ac:dyDescent="0.35">
      <c r="A1857" s="111">
        <v>37370</v>
      </c>
      <c r="B1857">
        <v>4</v>
      </c>
      <c r="C1857">
        <v>5.4</v>
      </c>
      <c r="D1857">
        <v>6.75</v>
      </c>
      <c r="E1857">
        <v>7.45</v>
      </c>
      <c r="F1857">
        <v>1.48</v>
      </c>
      <c r="G1857">
        <v>2.88</v>
      </c>
      <c r="H1857">
        <v>4.13</v>
      </c>
      <c r="I1857">
        <v>4</v>
      </c>
      <c r="J1857">
        <v>1</v>
      </c>
      <c r="K1857">
        <v>0.05</v>
      </c>
    </row>
    <row r="1858" spans="1:11" x14ac:dyDescent="0.35">
      <c r="A1858" s="111">
        <v>37377</v>
      </c>
      <c r="B1858">
        <v>4</v>
      </c>
      <c r="C1858">
        <v>5.4</v>
      </c>
      <c r="D1858">
        <v>6.75</v>
      </c>
      <c r="E1858">
        <v>7.45</v>
      </c>
      <c r="F1858">
        <v>1.48</v>
      </c>
      <c r="G1858">
        <v>2.88</v>
      </c>
      <c r="H1858">
        <v>4.13</v>
      </c>
      <c r="I1858">
        <v>4</v>
      </c>
      <c r="J1858">
        <v>1</v>
      </c>
      <c r="K1858">
        <v>0.05</v>
      </c>
    </row>
    <row r="1859" spans="1:11" x14ac:dyDescent="0.35">
      <c r="A1859" s="111">
        <v>37384</v>
      </c>
      <c r="B1859">
        <v>4</v>
      </c>
      <c r="C1859">
        <v>5.4</v>
      </c>
      <c r="D1859">
        <v>6.75</v>
      </c>
      <c r="E1859">
        <v>7.45</v>
      </c>
      <c r="F1859">
        <v>1.48</v>
      </c>
      <c r="G1859">
        <v>2.88</v>
      </c>
      <c r="H1859">
        <v>4.13</v>
      </c>
      <c r="I1859">
        <v>4</v>
      </c>
      <c r="J1859">
        <v>1</v>
      </c>
      <c r="K1859">
        <v>0.05</v>
      </c>
    </row>
    <row r="1860" spans="1:11" x14ac:dyDescent="0.35">
      <c r="A1860" s="111">
        <v>37391</v>
      </c>
      <c r="B1860">
        <v>4</v>
      </c>
      <c r="C1860">
        <v>5.4</v>
      </c>
      <c r="D1860">
        <v>6.6</v>
      </c>
      <c r="E1860">
        <v>7.3</v>
      </c>
      <c r="F1860">
        <v>1.48</v>
      </c>
      <c r="G1860">
        <v>2.88</v>
      </c>
      <c r="H1860">
        <v>4.13</v>
      </c>
      <c r="I1860">
        <v>4</v>
      </c>
      <c r="J1860">
        <v>1</v>
      </c>
      <c r="K1860">
        <v>0.05</v>
      </c>
    </row>
    <row r="1861" spans="1:11" x14ac:dyDescent="0.35">
      <c r="A1861" s="111">
        <v>37398</v>
      </c>
      <c r="B1861">
        <v>4</v>
      </c>
      <c r="C1861">
        <v>5.55</v>
      </c>
      <c r="D1861">
        <v>6.75</v>
      </c>
      <c r="E1861">
        <v>7.4</v>
      </c>
      <c r="F1861">
        <v>1.48</v>
      </c>
      <c r="G1861">
        <v>2.88</v>
      </c>
      <c r="H1861">
        <v>4.13</v>
      </c>
      <c r="I1861">
        <v>4</v>
      </c>
      <c r="J1861">
        <v>1</v>
      </c>
      <c r="K1861">
        <v>0.05</v>
      </c>
    </row>
    <row r="1862" spans="1:11" x14ac:dyDescent="0.35">
      <c r="A1862" s="111">
        <v>37405</v>
      </c>
      <c r="B1862">
        <v>4</v>
      </c>
      <c r="C1862">
        <v>5.55</v>
      </c>
      <c r="D1862">
        <v>6.75</v>
      </c>
      <c r="E1862">
        <v>7.4</v>
      </c>
      <c r="F1862">
        <v>1.48</v>
      </c>
      <c r="G1862">
        <v>2.88</v>
      </c>
      <c r="H1862">
        <v>4.13</v>
      </c>
      <c r="I1862">
        <v>4</v>
      </c>
      <c r="J1862">
        <v>1</v>
      </c>
      <c r="K1862">
        <v>0.05</v>
      </c>
    </row>
    <row r="1863" spans="1:11" x14ac:dyDescent="0.35">
      <c r="A1863" s="111">
        <v>37412</v>
      </c>
      <c r="B1863">
        <v>4.25</v>
      </c>
      <c r="C1863">
        <v>5.55</v>
      </c>
      <c r="D1863">
        <v>6.75</v>
      </c>
      <c r="E1863">
        <v>7.4</v>
      </c>
      <c r="F1863">
        <v>1.48</v>
      </c>
      <c r="G1863">
        <v>2.88</v>
      </c>
      <c r="H1863">
        <v>4.13</v>
      </c>
      <c r="I1863">
        <v>4</v>
      </c>
      <c r="J1863">
        <v>1</v>
      </c>
      <c r="K1863">
        <v>0.05</v>
      </c>
    </row>
    <row r="1864" spans="1:11" x14ac:dyDescent="0.35">
      <c r="A1864" s="111">
        <v>37419</v>
      </c>
      <c r="B1864">
        <v>4.25</v>
      </c>
      <c r="C1864">
        <v>5.55</v>
      </c>
      <c r="D1864">
        <v>6.75</v>
      </c>
      <c r="E1864">
        <v>7.4</v>
      </c>
      <c r="F1864">
        <v>1.48</v>
      </c>
      <c r="G1864">
        <v>2.88</v>
      </c>
      <c r="H1864">
        <v>4.13</v>
      </c>
      <c r="I1864">
        <v>4</v>
      </c>
      <c r="J1864">
        <v>1</v>
      </c>
      <c r="K1864">
        <v>0.05</v>
      </c>
    </row>
    <row r="1865" spans="1:11" x14ac:dyDescent="0.35">
      <c r="A1865" s="111">
        <v>37426</v>
      </c>
      <c r="B1865">
        <v>4.25</v>
      </c>
      <c r="C1865">
        <v>5.55</v>
      </c>
      <c r="D1865">
        <v>6.6</v>
      </c>
      <c r="E1865">
        <v>7.25</v>
      </c>
      <c r="F1865">
        <v>1.88</v>
      </c>
      <c r="G1865">
        <v>3.38</v>
      </c>
      <c r="H1865">
        <v>4.13</v>
      </c>
      <c r="I1865">
        <v>4</v>
      </c>
      <c r="J1865">
        <v>1</v>
      </c>
      <c r="K1865">
        <v>0.05</v>
      </c>
    </row>
    <row r="1866" spans="1:11" x14ac:dyDescent="0.35">
      <c r="A1866" s="111">
        <v>37433</v>
      </c>
      <c r="B1866">
        <v>4.25</v>
      </c>
      <c r="C1866">
        <v>5.55</v>
      </c>
      <c r="D1866">
        <v>6.6</v>
      </c>
      <c r="E1866">
        <v>7.25</v>
      </c>
      <c r="F1866">
        <v>1.88</v>
      </c>
      <c r="G1866">
        <v>2.88</v>
      </c>
      <c r="H1866">
        <v>4.13</v>
      </c>
      <c r="I1866">
        <v>4</v>
      </c>
      <c r="J1866">
        <v>1</v>
      </c>
      <c r="K1866">
        <v>0.05</v>
      </c>
    </row>
    <row r="1867" spans="1:11" x14ac:dyDescent="0.35">
      <c r="A1867" s="111">
        <v>37440</v>
      </c>
      <c r="B1867">
        <v>4.25</v>
      </c>
      <c r="C1867">
        <v>5.55</v>
      </c>
      <c r="D1867">
        <v>6.6</v>
      </c>
      <c r="E1867">
        <v>7.25</v>
      </c>
      <c r="F1867">
        <v>1.88</v>
      </c>
      <c r="G1867">
        <v>2.88</v>
      </c>
      <c r="H1867">
        <v>4.13</v>
      </c>
      <c r="I1867">
        <v>4</v>
      </c>
      <c r="J1867">
        <v>1</v>
      </c>
      <c r="K1867">
        <v>0.05</v>
      </c>
    </row>
    <row r="1868" spans="1:11" x14ac:dyDescent="0.35">
      <c r="A1868" s="111">
        <v>37447</v>
      </c>
      <c r="B1868">
        <v>4.25</v>
      </c>
      <c r="C1868">
        <v>5.55</v>
      </c>
      <c r="D1868">
        <v>6.6</v>
      </c>
      <c r="E1868">
        <v>7.25</v>
      </c>
      <c r="F1868">
        <v>1.88</v>
      </c>
      <c r="G1868">
        <v>2.88</v>
      </c>
      <c r="H1868">
        <v>4.13</v>
      </c>
      <c r="I1868">
        <v>4</v>
      </c>
      <c r="J1868">
        <v>1</v>
      </c>
      <c r="K1868">
        <v>0.05</v>
      </c>
    </row>
    <row r="1869" spans="1:11" x14ac:dyDescent="0.35">
      <c r="A1869" s="111">
        <v>37454</v>
      </c>
      <c r="B1869">
        <v>4.5</v>
      </c>
      <c r="C1869">
        <v>5.55</v>
      </c>
      <c r="D1869">
        <v>6.6</v>
      </c>
      <c r="E1869">
        <v>7.25</v>
      </c>
      <c r="F1869">
        <v>1.88</v>
      </c>
      <c r="G1869">
        <v>2.88</v>
      </c>
      <c r="H1869">
        <v>4.13</v>
      </c>
      <c r="I1869">
        <v>4</v>
      </c>
      <c r="J1869">
        <v>1</v>
      </c>
      <c r="K1869">
        <v>0.05</v>
      </c>
    </row>
    <row r="1870" spans="1:11" x14ac:dyDescent="0.35">
      <c r="A1870" s="111">
        <v>37461</v>
      </c>
      <c r="B1870">
        <v>4.5</v>
      </c>
      <c r="C1870">
        <v>5.55</v>
      </c>
      <c r="D1870">
        <v>6.6</v>
      </c>
      <c r="E1870">
        <v>7.25</v>
      </c>
      <c r="F1870">
        <v>1.88</v>
      </c>
      <c r="G1870">
        <v>2.88</v>
      </c>
      <c r="H1870">
        <v>4.13</v>
      </c>
      <c r="I1870">
        <v>4</v>
      </c>
      <c r="J1870">
        <v>1</v>
      </c>
      <c r="K1870">
        <v>0.05</v>
      </c>
    </row>
    <row r="1871" spans="1:11" x14ac:dyDescent="0.35">
      <c r="A1871" s="111">
        <v>37468</v>
      </c>
      <c r="B1871">
        <v>4.5</v>
      </c>
      <c r="C1871">
        <v>5.35</v>
      </c>
      <c r="D1871">
        <v>6.4</v>
      </c>
      <c r="E1871">
        <v>7.05</v>
      </c>
      <c r="F1871">
        <v>1.88</v>
      </c>
      <c r="G1871">
        <v>2.68</v>
      </c>
      <c r="H1871">
        <v>3.88</v>
      </c>
      <c r="I1871">
        <v>3.75</v>
      </c>
      <c r="J1871">
        <v>1</v>
      </c>
      <c r="K1871">
        <v>0.05</v>
      </c>
    </row>
    <row r="1872" spans="1:11" x14ac:dyDescent="0.35">
      <c r="A1872" s="111">
        <v>37475</v>
      </c>
      <c r="B1872">
        <v>4.5</v>
      </c>
      <c r="C1872">
        <v>5.35</v>
      </c>
      <c r="D1872">
        <v>6.15</v>
      </c>
      <c r="E1872">
        <v>6.85</v>
      </c>
      <c r="F1872">
        <v>1.88</v>
      </c>
      <c r="G1872">
        <v>2.68</v>
      </c>
      <c r="H1872">
        <v>3.88</v>
      </c>
      <c r="I1872">
        <v>3.45</v>
      </c>
      <c r="J1872">
        <v>1</v>
      </c>
      <c r="K1872">
        <v>0.05</v>
      </c>
    </row>
    <row r="1873" spans="1:11" x14ac:dyDescent="0.35">
      <c r="A1873" s="111">
        <v>37482</v>
      </c>
      <c r="B1873">
        <v>4.5</v>
      </c>
      <c r="C1873">
        <v>5.35</v>
      </c>
      <c r="D1873">
        <v>6.15</v>
      </c>
      <c r="E1873">
        <v>6.8</v>
      </c>
      <c r="F1873">
        <v>1.88</v>
      </c>
      <c r="G1873">
        <v>2.38</v>
      </c>
      <c r="H1873">
        <v>3.58</v>
      </c>
      <c r="I1873">
        <v>3.45</v>
      </c>
      <c r="J1873">
        <v>1</v>
      </c>
      <c r="K1873">
        <v>0.05</v>
      </c>
    </row>
    <row r="1874" spans="1:11" x14ac:dyDescent="0.35">
      <c r="A1874" s="111">
        <v>37489</v>
      </c>
      <c r="B1874">
        <v>4.5</v>
      </c>
      <c r="C1874">
        <v>5.35</v>
      </c>
      <c r="D1874">
        <v>6.15</v>
      </c>
      <c r="E1874">
        <v>6.8</v>
      </c>
      <c r="F1874">
        <v>1.88</v>
      </c>
      <c r="G1874">
        <v>2.38</v>
      </c>
      <c r="H1874">
        <v>3.58</v>
      </c>
      <c r="I1874">
        <v>3.45</v>
      </c>
      <c r="J1874">
        <v>1</v>
      </c>
      <c r="K1874">
        <v>0.05</v>
      </c>
    </row>
    <row r="1875" spans="1:11" x14ac:dyDescent="0.35">
      <c r="A1875" s="111">
        <v>37496</v>
      </c>
      <c r="B1875">
        <v>4.5</v>
      </c>
      <c r="C1875">
        <v>5.35</v>
      </c>
      <c r="D1875">
        <v>6.15</v>
      </c>
      <c r="E1875">
        <v>6.8</v>
      </c>
      <c r="F1875">
        <v>1.88</v>
      </c>
      <c r="G1875">
        <v>2.88</v>
      </c>
      <c r="H1875">
        <v>3.93</v>
      </c>
      <c r="I1875">
        <v>3.8</v>
      </c>
      <c r="J1875">
        <v>1</v>
      </c>
      <c r="K1875">
        <v>0.05</v>
      </c>
    </row>
    <row r="1876" spans="1:11" x14ac:dyDescent="0.35">
      <c r="A1876" s="111">
        <v>37503</v>
      </c>
      <c r="B1876">
        <v>4.5</v>
      </c>
      <c r="C1876">
        <v>5.35</v>
      </c>
      <c r="D1876">
        <v>6.3</v>
      </c>
      <c r="E1876">
        <v>6.95</v>
      </c>
      <c r="F1876">
        <v>1.88</v>
      </c>
      <c r="G1876">
        <v>2.88</v>
      </c>
      <c r="H1876">
        <v>3.93</v>
      </c>
      <c r="I1876">
        <v>3.8</v>
      </c>
      <c r="J1876">
        <v>1</v>
      </c>
      <c r="K1876">
        <v>0.05</v>
      </c>
    </row>
    <row r="1877" spans="1:11" x14ac:dyDescent="0.35">
      <c r="A1877" s="111">
        <v>37510</v>
      </c>
      <c r="B1877">
        <v>4.5</v>
      </c>
      <c r="C1877">
        <v>5.3</v>
      </c>
      <c r="D1877">
        <v>6.05</v>
      </c>
      <c r="E1877">
        <v>6.7</v>
      </c>
      <c r="F1877">
        <v>1.88</v>
      </c>
      <c r="G1877">
        <v>2.88</v>
      </c>
      <c r="H1877">
        <v>3.93</v>
      </c>
      <c r="I1877">
        <v>3.8</v>
      </c>
      <c r="J1877">
        <v>1</v>
      </c>
      <c r="K1877">
        <v>0.05</v>
      </c>
    </row>
    <row r="1878" spans="1:11" x14ac:dyDescent="0.35">
      <c r="A1878" s="111">
        <v>37517</v>
      </c>
      <c r="B1878">
        <v>4.5</v>
      </c>
      <c r="C1878">
        <v>5.3</v>
      </c>
      <c r="D1878">
        <v>6.05</v>
      </c>
      <c r="E1878">
        <v>6.7</v>
      </c>
      <c r="F1878">
        <v>1.88</v>
      </c>
      <c r="G1878">
        <v>2.88</v>
      </c>
      <c r="H1878">
        <v>3.93</v>
      </c>
      <c r="I1878">
        <v>3.8</v>
      </c>
      <c r="J1878">
        <v>1</v>
      </c>
      <c r="K1878">
        <v>0.05</v>
      </c>
    </row>
    <row r="1879" spans="1:11" x14ac:dyDescent="0.35">
      <c r="A1879" s="111">
        <v>37524</v>
      </c>
      <c r="B1879">
        <v>4.5</v>
      </c>
      <c r="C1879">
        <v>5.3</v>
      </c>
      <c r="D1879">
        <v>6.05</v>
      </c>
      <c r="E1879">
        <v>6.7</v>
      </c>
      <c r="F1879">
        <v>1.88</v>
      </c>
      <c r="G1879">
        <v>2.88</v>
      </c>
      <c r="H1879">
        <v>3.63</v>
      </c>
      <c r="I1879">
        <v>3.5</v>
      </c>
      <c r="J1879">
        <v>1</v>
      </c>
      <c r="K1879">
        <v>0.05</v>
      </c>
    </row>
    <row r="1880" spans="1:11" x14ac:dyDescent="0.35">
      <c r="A1880" s="111">
        <v>37531</v>
      </c>
      <c r="B1880">
        <v>4.5</v>
      </c>
      <c r="C1880">
        <v>5.3</v>
      </c>
      <c r="D1880">
        <v>6.05</v>
      </c>
      <c r="E1880">
        <v>6.7</v>
      </c>
      <c r="F1880">
        <v>1.88</v>
      </c>
      <c r="G1880">
        <v>2.88</v>
      </c>
      <c r="H1880">
        <v>3.63</v>
      </c>
      <c r="I1880">
        <v>3.5</v>
      </c>
      <c r="J1880">
        <v>1</v>
      </c>
      <c r="K1880">
        <v>0.05</v>
      </c>
    </row>
    <row r="1881" spans="1:11" x14ac:dyDescent="0.35">
      <c r="A1881" s="111">
        <v>37538</v>
      </c>
      <c r="B1881">
        <v>4.5</v>
      </c>
      <c r="C1881">
        <v>5.3</v>
      </c>
      <c r="D1881">
        <v>6.05</v>
      </c>
      <c r="E1881">
        <v>6.7</v>
      </c>
      <c r="F1881">
        <v>1.88</v>
      </c>
      <c r="G1881">
        <v>2.88</v>
      </c>
      <c r="H1881">
        <v>3.63</v>
      </c>
      <c r="I1881">
        <v>3.5</v>
      </c>
      <c r="J1881">
        <v>1</v>
      </c>
      <c r="K1881">
        <v>0.05</v>
      </c>
    </row>
    <row r="1882" spans="1:11" x14ac:dyDescent="0.35">
      <c r="A1882" s="111">
        <v>37545</v>
      </c>
      <c r="B1882">
        <v>4.5</v>
      </c>
      <c r="C1882">
        <v>5.3</v>
      </c>
      <c r="D1882">
        <v>6.05</v>
      </c>
      <c r="E1882">
        <v>6.7</v>
      </c>
      <c r="F1882">
        <v>1.88</v>
      </c>
      <c r="G1882">
        <v>2.88</v>
      </c>
      <c r="H1882">
        <v>3.63</v>
      </c>
      <c r="I1882">
        <v>3.5</v>
      </c>
      <c r="J1882">
        <v>1</v>
      </c>
      <c r="K1882">
        <v>0.05</v>
      </c>
    </row>
    <row r="1883" spans="1:11" x14ac:dyDescent="0.35">
      <c r="A1883" s="111">
        <v>37552</v>
      </c>
      <c r="B1883">
        <v>4.5</v>
      </c>
      <c r="C1883">
        <v>5.3</v>
      </c>
      <c r="D1883">
        <v>6.2</v>
      </c>
      <c r="E1883">
        <v>7</v>
      </c>
      <c r="F1883">
        <v>1.88</v>
      </c>
      <c r="G1883">
        <v>2.88</v>
      </c>
      <c r="H1883">
        <v>3.63</v>
      </c>
      <c r="I1883">
        <v>3.5</v>
      </c>
      <c r="J1883">
        <v>1</v>
      </c>
      <c r="K1883">
        <v>0.05</v>
      </c>
    </row>
    <row r="1884" spans="1:11" x14ac:dyDescent="0.35">
      <c r="A1884" s="111">
        <v>37559</v>
      </c>
      <c r="B1884">
        <v>4.5</v>
      </c>
      <c r="C1884">
        <v>5.3</v>
      </c>
      <c r="D1884">
        <v>6.2</v>
      </c>
      <c r="E1884">
        <v>7</v>
      </c>
      <c r="F1884">
        <v>1.88</v>
      </c>
      <c r="G1884">
        <v>2.88</v>
      </c>
      <c r="H1884">
        <v>3.93</v>
      </c>
      <c r="I1884">
        <v>3.8</v>
      </c>
      <c r="J1884">
        <v>1</v>
      </c>
      <c r="K1884">
        <v>0.05</v>
      </c>
    </row>
    <row r="1885" spans="1:11" x14ac:dyDescent="0.35">
      <c r="A1885" s="111">
        <v>37566</v>
      </c>
      <c r="B1885">
        <v>4.5</v>
      </c>
      <c r="C1885">
        <v>5.0999999999999996</v>
      </c>
      <c r="D1885">
        <v>6</v>
      </c>
      <c r="E1885">
        <v>6.8</v>
      </c>
      <c r="F1885">
        <v>1.88</v>
      </c>
      <c r="G1885">
        <v>2.88</v>
      </c>
      <c r="H1885">
        <v>3.93</v>
      </c>
      <c r="I1885">
        <v>3.8</v>
      </c>
      <c r="J1885">
        <v>1</v>
      </c>
      <c r="K1885">
        <v>0.05</v>
      </c>
    </row>
    <row r="1886" spans="1:11" x14ac:dyDescent="0.35">
      <c r="A1886" s="111">
        <v>37573</v>
      </c>
      <c r="B1886">
        <v>4.5</v>
      </c>
      <c r="C1886">
        <v>4.9000000000000004</v>
      </c>
      <c r="D1886">
        <v>6</v>
      </c>
      <c r="E1886">
        <v>6.7</v>
      </c>
      <c r="F1886">
        <v>1.88</v>
      </c>
      <c r="G1886">
        <v>2.88</v>
      </c>
      <c r="H1886">
        <v>3.93</v>
      </c>
      <c r="I1886">
        <v>3.8</v>
      </c>
      <c r="J1886">
        <v>1</v>
      </c>
      <c r="K1886">
        <v>0.05</v>
      </c>
    </row>
    <row r="1887" spans="1:11" x14ac:dyDescent="0.35">
      <c r="A1887" s="111">
        <v>37580</v>
      </c>
      <c r="B1887">
        <v>4.5</v>
      </c>
      <c r="C1887">
        <v>4.9000000000000004</v>
      </c>
      <c r="D1887">
        <v>6</v>
      </c>
      <c r="E1887">
        <v>6.7</v>
      </c>
      <c r="F1887">
        <v>1.88</v>
      </c>
      <c r="G1887">
        <v>2.88</v>
      </c>
      <c r="H1887">
        <v>3.93</v>
      </c>
      <c r="I1887">
        <v>3.8</v>
      </c>
      <c r="J1887">
        <v>1</v>
      </c>
      <c r="K1887">
        <v>0.05</v>
      </c>
    </row>
    <row r="1888" spans="1:11" x14ac:dyDescent="0.35">
      <c r="A1888" s="111">
        <v>37587</v>
      </c>
      <c r="B1888">
        <v>4.5</v>
      </c>
      <c r="C1888">
        <v>4.9000000000000004</v>
      </c>
      <c r="D1888">
        <v>6</v>
      </c>
      <c r="E1888">
        <v>6.7</v>
      </c>
      <c r="F1888">
        <v>1.88</v>
      </c>
      <c r="G1888">
        <v>2.88</v>
      </c>
      <c r="H1888">
        <v>3.93</v>
      </c>
      <c r="I1888">
        <v>3.8</v>
      </c>
      <c r="J1888">
        <v>1</v>
      </c>
      <c r="K1888">
        <v>0.05</v>
      </c>
    </row>
    <row r="1889" spans="1:11" x14ac:dyDescent="0.35">
      <c r="A1889" s="111">
        <v>37594</v>
      </c>
      <c r="B1889">
        <v>4.5</v>
      </c>
      <c r="C1889">
        <v>4.9000000000000004</v>
      </c>
      <c r="D1889">
        <v>6</v>
      </c>
      <c r="E1889">
        <v>6.7</v>
      </c>
      <c r="F1889">
        <v>1.88</v>
      </c>
      <c r="G1889">
        <v>2.88</v>
      </c>
      <c r="H1889">
        <v>3.93</v>
      </c>
      <c r="I1889">
        <v>3.8</v>
      </c>
      <c r="J1889">
        <v>1</v>
      </c>
      <c r="K1889">
        <v>0.05</v>
      </c>
    </row>
    <row r="1890" spans="1:11" x14ac:dyDescent="0.35">
      <c r="A1890" s="111">
        <v>37601</v>
      </c>
      <c r="B1890">
        <v>4.5</v>
      </c>
      <c r="C1890">
        <v>4.9000000000000004</v>
      </c>
      <c r="D1890">
        <v>6</v>
      </c>
      <c r="E1890">
        <v>6.7</v>
      </c>
      <c r="F1890">
        <v>1.88</v>
      </c>
      <c r="G1890">
        <v>2.88</v>
      </c>
      <c r="H1890">
        <v>3.93</v>
      </c>
      <c r="I1890">
        <v>3.8</v>
      </c>
      <c r="J1890">
        <v>1</v>
      </c>
      <c r="K1890">
        <v>0.05</v>
      </c>
    </row>
    <row r="1891" spans="1:11" x14ac:dyDescent="0.35">
      <c r="A1891" s="111">
        <v>37608</v>
      </c>
      <c r="B1891">
        <v>4.5</v>
      </c>
      <c r="C1891">
        <v>4.9000000000000004</v>
      </c>
      <c r="D1891">
        <v>6</v>
      </c>
      <c r="E1891">
        <v>6.7</v>
      </c>
      <c r="F1891">
        <v>1.88</v>
      </c>
      <c r="G1891">
        <v>2.88</v>
      </c>
      <c r="H1891">
        <v>3.93</v>
      </c>
      <c r="I1891">
        <v>3.8</v>
      </c>
      <c r="J1891">
        <v>1</v>
      </c>
      <c r="K1891">
        <v>0.05</v>
      </c>
    </row>
    <row r="1892" spans="1:11" x14ac:dyDescent="0.35">
      <c r="A1892" s="111">
        <v>37615</v>
      </c>
      <c r="B1892">
        <v>4.5</v>
      </c>
      <c r="C1892">
        <v>4.9000000000000004</v>
      </c>
      <c r="D1892">
        <v>6</v>
      </c>
      <c r="E1892">
        <v>6.7</v>
      </c>
      <c r="F1892">
        <v>1.88</v>
      </c>
      <c r="G1892">
        <v>2.88</v>
      </c>
      <c r="H1892">
        <v>3.93</v>
      </c>
      <c r="I1892">
        <v>3.8</v>
      </c>
      <c r="J1892">
        <v>1</v>
      </c>
      <c r="K1892">
        <v>0.05</v>
      </c>
    </row>
    <row r="1893" spans="1:11" x14ac:dyDescent="0.35">
      <c r="A1893" s="111">
        <v>37622</v>
      </c>
      <c r="B1893">
        <v>4.5</v>
      </c>
      <c r="C1893">
        <v>4.9000000000000004</v>
      </c>
      <c r="D1893">
        <v>6</v>
      </c>
      <c r="E1893">
        <v>6.7</v>
      </c>
      <c r="F1893">
        <v>1.88</v>
      </c>
      <c r="G1893">
        <v>2.88</v>
      </c>
      <c r="H1893">
        <v>3.93</v>
      </c>
      <c r="I1893">
        <v>3.35</v>
      </c>
      <c r="J1893">
        <v>1</v>
      </c>
      <c r="K1893">
        <v>0.05</v>
      </c>
    </row>
    <row r="1894" spans="1:11" x14ac:dyDescent="0.35">
      <c r="A1894" s="111">
        <v>37629</v>
      </c>
      <c r="B1894">
        <v>4.5</v>
      </c>
      <c r="C1894">
        <v>4.9000000000000004</v>
      </c>
      <c r="D1894">
        <v>6</v>
      </c>
      <c r="E1894">
        <v>6.7</v>
      </c>
      <c r="F1894">
        <v>1.88</v>
      </c>
      <c r="G1894">
        <v>2.88</v>
      </c>
      <c r="H1894">
        <v>3.48</v>
      </c>
      <c r="I1894">
        <v>3.35</v>
      </c>
      <c r="J1894">
        <v>1</v>
      </c>
      <c r="K1894">
        <v>0.05</v>
      </c>
    </row>
    <row r="1895" spans="1:11" x14ac:dyDescent="0.35">
      <c r="A1895" s="111">
        <v>37636</v>
      </c>
      <c r="B1895">
        <v>4.5</v>
      </c>
      <c r="C1895">
        <v>4.9000000000000004</v>
      </c>
      <c r="D1895">
        <v>6</v>
      </c>
      <c r="E1895">
        <v>6.45</v>
      </c>
      <c r="F1895">
        <v>1.88</v>
      </c>
      <c r="G1895">
        <v>2.88</v>
      </c>
      <c r="H1895">
        <v>3.48</v>
      </c>
      <c r="I1895">
        <v>3.35</v>
      </c>
      <c r="J1895">
        <v>1</v>
      </c>
      <c r="K1895">
        <v>0.05</v>
      </c>
    </row>
    <row r="1896" spans="1:11" x14ac:dyDescent="0.35">
      <c r="A1896" s="111">
        <v>37643</v>
      </c>
      <c r="B1896">
        <v>4.5</v>
      </c>
      <c r="C1896">
        <v>4.9000000000000004</v>
      </c>
      <c r="D1896">
        <v>6</v>
      </c>
      <c r="E1896">
        <v>6.45</v>
      </c>
      <c r="F1896">
        <v>1.88</v>
      </c>
      <c r="G1896">
        <v>2.88</v>
      </c>
      <c r="H1896">
        <v>3.48</v>
      </c>
      <c r="I1896">
        <v>3.35</v>
      </c>
      <c r="J1896">
        <v>1</v>
      </c>
      <c r="K1896">
        <v>0.05</v>
      </c>
    </row>
    <row r="1897" spans="1:11" x14ac:dyDescent="0.35">
      <c r="A1897" s="111">
        <v>37650</v>
      </c>
      <c r="B1897">
        <v>4.5</v>
      </c>
      <c r="C1897">
        <v>4.9000000000000004</v>
      </c>
      <c r="D1897">
        <v>6</v>
      </c>
      <c r="E1897">
        <v>6.45</v>
      </c>
      <c r="F1897">
        <v>1.88</v>
      </c>
      <c r="G1897">
        <v>2.88</v>
      </c>
      <c r="H1897">
        <v>3.48</v>
      </c>
      <c r="I1897">
        <v>3.35</v>
      </c>
      <c r="J1897">
        <v>1</v>
      </c>
      <c r="K1897">
        <v>0.05</v>
      </c>
    </row>
    <row r="1898" spans="1:11" x14ac:dyDescent="0.35">
      <c r="A1898" s="111">
        <v>37657</v>
      </c>
      <c r="B1898">
        <v>4.5</v>
      </c>
      <c r="C1898">
        <v>4.9000000000000004</v>
      </c>
      <c r="D1898">
        <v>6</v>
      </c>
      <c r="E1898">
        <v>6.6</v>
      </c>
      <c r="F1898">
        <v>1.88</v>
      </c>
      <c r="G1898">
        <v>2.88</v>
      </c>
      <c r="H1898">
        <v>3.48</v>
      </c>
      <c r="I1898">
        <v>3.35</v>
      </c>
      <c r="J1898">
        <v>1</v>
      </c>
      <c r="K1898">
        <v>0.05</v>
      </c>
    </row>
    <row r="1899" spans="1:11" x14ac:dyDescent="0.35">
      <c r="A1899" s="111">
        <v>37664</v>
      </c>
      <c r="B1899">
        <v>4.5</v>
      </c>
      <c r="C1899">
        <v>4.9000000000000004</v>
      </c>
      <c r="D1899">
        <v>6</v>
      </c>
      <c r="E1899">
        <v>6.6</v>
      </c>
      <c r="F1899">
        <v>1.88</v>
      </c>
      <c r="G1899">
        <v>2.88</v>
      </c>
      <c r="H1899">
        <v>3.48</v>
      </c>
      <c r="I1899">
        <v>3.35</v>
      </c>
      <c r="J1899">
        <v>1</v>
      </c>
      <c r="K1899">
        <v>0.05</v>
      </c>
    </row>
    <row r="1900" spans="1:11" x14ac:dyDescent="0.35">
      <c r="A1900" s="111">
        <v>37671</v>
      </c>
      <c r="B1900">
        <v>4.5</v>
      </c>
      <c r="C1900">
        <v>4.9000000000000004</v>
      </c>
      <c r="D1900">
        <v>6</v>
      </c>
      <c r="E1900">
        <v>6.6</v>
      </c>
      <c r="F1900">
        <v>1.88</v>
      </c>
      <c r="G1900">
        <v>2.88</v>
      </c>
      <c r="H1900">
        <v>3.48</v>
      </c>
      <c r="I1900">
        <v>3.35</v>
      </c>
      <c r="J1900">
        <v>1</v>
      </c>
      <c r="K1900">
        <v>0.05</v>
      </c>
    </row>
    <row r="1901" spans="1:11" x14ac:dyDescent="0.35">
      <c r="A1901" s="111">
        <v>37678</v>
      </c>
      <c r="B1901">
        <v>4.5</v>
      </c>
      <c r="C1901">
        <v>4.9000000000000004</v>
      </c>
      <c r="D1901">
        <v>6</v>
      </c>
      <c r="E1901">
        <v>6.6</v>
      </c>
      <c r="F1901">
        <v>1.88</v>
      </c>
      <c r="G1901">
        <v>2.88</v>
      </c>
      <c r="H1901">
        <v>3.48</v>
      </c>
      <c r="I1901">
        <v>3.35</v>
      </c>
      <c r="J1901">
        <v>1</v>
      </c>
      <c r="K1901">
        <v>0.05</v>
      </c>
    </row>
    <row r="1902" spans="1:11" x14ac:dyDescent="0.35">
      <c r="A1902" s="111">
        <v>37685</v>
      </c>
      <c r="B1902">
        <v>4.75</v>
      </c>
      <c r="C1902">
        <v>4.9000000000000004</v>
      </c>
      <c r="D1902">
        <v>6</v>
      </c>
      <c r="E1902">
        <v>6.6</v>
      </c>
      <c r="F1902">
        <v>1.88</v>
      </c>
      <c r="G1902">
        <v>2.88</v>
      </c>
      <c r="H1902">
        <v>3.48</v>
      </c>
      <c r="I1902">
        <v>3.35</v>
      </c>
      <c r="J1902">
        <v>1</v>
      </c>
      <c r="K1902">
        <v>0.05</v>
      </c>
    </row>
    <row r="1903" spans="1:11" x14ac:dyDescent="0.35">
      <c r="A1903" s="111">
        <v>37692</v>
      </c>
      <c r="B1903">
        <v>4.75</v>
      </c>
      <c r="C1903">
        <v>5.0999999999999996</v>
      </c>
      <c r="D1903">
        <v>6</v>
      </c>
      <c r="E1903">
        <v>6.6</v>
      </c>
      <c r="F1903">
        <v>1.88</v>
      </c>
      <c r="G1903">
        <v>2.88</v>
      </c>
      <c r="H1903">
        <v>3.48</v>
      </c>
      <c r="I1903">
        <v>3.35</v>
      </c>
      <c r="J1903">
        <v>1</v>
      </c>
      <c r="K1903">
        <v>0.05</v>
      </c>
    </row>
    <row r="1904" spans="1:11" x14ac:dyDescent="0.35">
      <c r="A1904" s="111">
        <v>37699</v>
      </c>
      <c r="B1904">
        <v>4.75</v>
      </c>
      <c r="C1904">
        <v>5.0999999999999996</v>
      </c>
      <c r="D1904">
        <v>6</v>
      </c>
      <c r="E1904">
        <v>6.6</v>
      </c>
      <c r="F1904">
        <v>1.88</v>
      </c>
      <c r="G1904">
        <v>2.88</v>
      </c>
      <c r="H1904">
        <v>3.48</v>
      </c>
      <c r="I1904">
        <v>3.35</v>
      </c>
      <c r="J1904">
        <v>1</v>
      </c>
      <c r="K1904">
        <v>0.05</v>
      </c>
    </row>
    <row r="1905" spans="1:11" x14ac:dyDescent="0.35">
      <c r="A1905" s="111">
        <v>37706</v>
      </c>
      <c r="B1905">
        <v>4.75</v>
      </c>
      <c r="C1905">
        <v>5.35</v>
      </c>
      <c r="D1905">
        <v>6.25</v>
      </c>
      <c r="E1905">
        <v>6.85</v>
      </c>
      <c r="F1905">
        <v>1.88</v>
      </c>
      <c r="G1905">
        <v>2.88</v>
      </c>
      <c r="H1905">
        <v>3.48</v>
      </c>
      <c r="I1905">
        <v>3.35</v>
      </c>
      <c r="J1905">
        <v>1</v>
      </c>
      <c r="K1905">
        <v>0.05</v>
      </c>
    </row>
    <row r="1906" spans="1:11" x14ac:dyDescent="0.35">
      <c r="A1906" s="111">
        <v>37713</v>
      </c>
      <c r="B1906">
        <v>4.75</v>
      </c>
      <c r="C1906">
        <v>5.35</v>
      </c>
      <c r="D1906">
        <v>6.25</v>
      </c>
      <c r="E1906">
        <v>6.85</v>
      </c>
      <c r="F1906">
        <v>1.88</v>
      </c>
      <c r="G1906">
        <v>2.88</v>
      </c>
      <c r="H1906">
        <v>3.48</v>
      </c>
      <c r="I1906">
        <v>3.35</v>
      </c>
      <c r="J1906">
        <v>1</v>
      </c>
      <c r="K1906">
        <v>0.05</v>
      </c>
    </row>
    <row r="1907" spans="1:11" x14ac:dyDescent="0.35">
      <c r="A1907" s="111">
        <v>37720</v>
      </c>
      <c r="B1907">
        <v>4.75</v>
      </c>
      <c r="C1907">
        <v>5.35</v>
      </c>
      <c r="D1907">
        <v>6.25</v>
      </c>
      <c r="E1907">
        <v>6.85</v>
      </c>
      <c r="F1907">
        <v>1.88</v>
      </c>
      <c r="G1907">
        <v>2.88</v>
      </c>
      <c r="H1907">
        <v>3.48</v>
      </c>
      <c r="I1907">
        <v>3.35</v>
      </c>
      <c r="J1907">
        <v>1</v>
      </c>
      <c r="K1907">
        <v>0.05</v>
      </c>
    </row>
    <row r="1908" spans="1:11" x14ac:dyDescent="0.35">
      <c r="A1908" s="111">
        <v>37727</v>
      </c>
      <c r="B1908">
        <v>5</v>
      </c>
      <c r="C1908">
        <v>5.35</v>
      </c>
      <c r="D1908">
        <v>6.25</v>
      </c>
      <c r="E1908">
        <v>6.85</v>
      </c>
      <c r="F1908">
        <v>1.88</v>
      </c>
      <c r="G1908">
        <v>2.88</v>
      </c>
      <c r="H1908">
        <v>3.48</v>
      </c>
      <c r="I1908">
        <v>3.35</v>
      </c>
      <c r="J1908">
        <v>1</v>
      </c>
      <c r="K1908">
        <v>0.05</v>
      </c>
    </row>
    <row r="1909" spans="1:11" x14ac:dyDescent="0.35">
      <c r="A1909" s="111">
        <v>37734</v>
      </c>
      <c r="B1909">
        <v>5</v>
      </c>
      <c r="C1909">
        <v>5.35</v>
      </c>
      <c r="D1909">
        <v>6.25</v>
      </c>
      <c r="E1909">
        <v>6.85</v>
      </c>
      <c r="F1909">
        <v>1.88</v>
      </c>
      <c r="G1909">
        <v>2.88</v>
      </c>
      <c r="H1909">
        <v>3.48</v>
      </c>
      <c r="I1909">
        <v>3.35</v>
      </c>
      <c r="J1909">
        <v>1</v>
      </c>
      <c r="K1909">
        <v>0.05</v>
      </c>
    </row>
    <row r="1910" spans="1:11" x14ac:dyDescent="0.35">
      <c r="A1910" s="111">
        <v>37741</v>
      </c>
      <c r="B1910">
        <v>5</v>
      </c>
      <c r="C1910">
        <v>5.35</v>
      </c>
      <c r="D1910">
        <v>6.25</v>
      </c>
      <c r="E1910">
        <v>6.65</v>
      </c>
      <c r="F1910">
        <v>1.88</v>
      </c>
      <c r="G1910">
        <v>2.88</v>
      </c>
      <c r="H1910">
        <v>3.48</v>
      </c>
      <c r="I1910">
        <v>3.35</v>
      </c>
      <c r="J1910">
        <v>1</v>
      </c>
      <c r="K1910">
        <v>0.05</v>
      </c>
    </row>
    <row r="1911" spans="1:11" x14ac:dyDescent="0.35">
      <c r="A1911" s="111">
        <v>37748</v>
      </c>
      <c r="B1911">
        <v>5</v>
      </c>
      <c r="C1911">
        <v>5.35</v>
      </c>
      <c r="D1911">
        <v>6.1</v>
      </c>
      <c r="E1911">
        <v>6.5</v>
      </c>
      <c r="F1911">
        <v>1.88</v>
      </c>
      <c r="G1911">
        <v>2.88</v>
      </c>
      <c r="H1911">
        <v>3.48</v>
      </c>
      <c r="I1911">
        <v>3.35</v>
      </c>
      <c r="J1911">
        <v>1</v>
      </c>
      <c r="K1911">
        <v>0.05</v>
      </c>
    </row>
    <row r="1912" spans="1:11" x14ac:dyDescent="0.35">
      <c r="A1912" s="111">
        <v>37755</v>
      </c>
      <c r="B1912">
        <v>5</v>
      </c>
      <c r="C1912">
        <v>5.35</v>
      </c>
      <c r="D1912">
        <v>6</v>
      </c>
      <c r="E1912">
        <v>6.5</v>
      </c>
      <c r="F1912">
        <v>1.88</v>
      </c>
      <c r="G1912">
        <v>2.88</v>
      </c>
      <c r="H1912">
        <v>3.48</v>
      </c>
      <c r="I1912">
        <v>3.35</v>
      </c>
      <c r="J1912">
        <v>1</v>
      </c>
      <c r="K1912">
        <v>0.05</v>
      </c>
    </row>
    <row r="1913" spans="1:11" x14ac:dyDescent="0.35">
      <c r="A1913" s="111">
        <v>37762</v>
      </c>
      <c r="B1913">
        <v>5</v>
      </c>
      <c r="C1913">
        <v>5.35</v>
      </c>
      <c r="D1913">
        <v>5.9</v>
      </c>
      <c r="E1913">
        <v>6.3</v>
      </c>
      <c r="F1913">
        <v>1.88</v>
      </c>
      <c r="G1913">
        <v>2.88</v>
      </c>
      <c r="H1913">
        <v>3.48</v>
      </c>
      <c r="I1913">
        <v>3.35</v>
      </c>
      <c r="J1913">
        <v>1</v>
      </c>
      <c r="K1913">
        <v>0.05</v>
      </c>
    </row>
    <row r="1914" spans="1:11" x14ac:dyDescent="0.35">
      <c r="A1914" s="111">
        <v>37769</v>
      </c>
      <c r="B1914">
        <v>5</v>
      </c>
      <c r="C1914">
        <v>5.05</v>
      </c>
      <c r="D1914">
        <v>5.6</v>
      </c>
      <c r="E1914">
        <v>6.15</v>
      </c>
      <c r="F1914">
        <v>1.88</v>
      </c>
      <c r="G1914">
        <v>2.68</v>
      </c>
      <c r="H1914">
        <v>3.23</v>
      </c>
      <c r="I1914">
        <v>3.1</v>
      </c>
      <c r="J1914">
        <v>1</v>
      </c>
      <c r="K1914">
        <v>0.05</v>
      </c>
    </row>
    <row r="1915" spans="1:11" x14ac:dyDescent="0.35">
      <c r="A1915" s="111">
        <v>37776</v>
      </c>
      <c r="B1915">
        <v>5</v>
      </c>
      <c r="C1915">
        <v>4.95</v>
      </c>
      <c r="D1915">
        <v>5.6</v>
      </c>
      <c r="E1915">
        <v>6</v>
      </c>
      <c r="F1915">
        <v>1.88</v>
      </c>
      <c r="G1915">
        <v>2.68</v>
      </c>
      <c r="H1915">
        <v>3.23</v>
      </c>
      <c r="I1915">
        <v>3.1</v>
      </c>
      <c r="J1915">
        <v>1</v>
      </c>
      <c r="K1915">
        <v>0.05</v>
      </c>
    </row>
    <row r="1916" spans="1:11" x14ac:dyDescent="0.35">
      <c r="A1916" s="111">
        <v>37783</v>
      </c>
      <c r="B1916">
        <v>5</v>
      </c>
      <c r="C1916">
        <v>4.95</v>
      </c>
      <c r="D1916">
        <v>5.3</v>
      </c>
      <c r="E1916">
        <v>5.9</v>
      </c>
      <c r="F1916">
        <v>1.88</v>
      </c>
      <c r="G1916">
        <v>2.4300000000000002</v>
      </c>
      <c r="H1916">
        <v>2.93</v>
      </c>
      <c r="I1916">
        <v>2.8</v>
      </c>
      <c r="J1916">
        <v>1</v>
      </c>
      <c r="K1916">
        <v>0.05</v>
      </c>
    </row>
    <row r="1917" spans="1:11" x14ac:dyDescent="0.35">
      <c r="A1917" s="111">
        <v>37790</v>
      </c>
      <c r="B1917">
        <v>5</v>
      </c>
      <c r="C1917">
        <v>4.8499999999999996</v>
      </c>
      <c r="D1917">
        <v>5.2</v>
      </c>
      <c r="E1917">
        <v>5.8</v>
      </c>
      <c r="F1917">
        <v>1.88</v>
      </c>
      <c r="G1917">
        <v>2.4300000000000002</v>
      </c>
      <c r="H1917">
        <v>2.93</v>
      </c>
      <c r="I1917">
        <v>2.8</v>
      </c>
      <c r="J1917">
        <v>1</v>
      </c>
      <c r="K1917">
        <v>0.05</v>
      </c>
    </row>
    <row r="1918" spans="1:11" x14ac:dyDescent="0.35">
      <c r="A1918" s="111">
        <v>37797</v>
      </c>
      <c r="B1918">
        <v>5</v>
      </c>
      <c r="C1918">
        <v>4.8499999999999996</v>
      </c>
      <c r="D1918">
        <v>5.2</v>
      </c>
      <c r="E1918">
        <v>5.8</v>
      </c>
      <c r="F1918">
        <v>1.88</v>
      </c>
      <c r="G1918">
        <v>2.23</v>
      </c>
      <c r="H1918">
        <v>2.8</v>
      </c>
      <c r="I1918">
        <v>2.5499999999999998</v>
      </c>
      <c r="J1918">
        <v>1</v>
      </c>
      <c r="K1918">
        <v>0.05</v>
      </c>
    </row>
    <row r="1919" spans="1:11" x14ac:dyDescent="0.35">
      <c r="A1919" s="111">
        <v>37804</v>
      </c>
      <c r="B1919">
        <v>5</v>
      </c>
      <c r="C1919">
        <v>4.6500000000000004</v>
      </c>
      <c r="D1919">
        <v>5.6</v>
      </c>
      <c r="E1919">
        <v>6.1</v>
      </c>
      <c r="F1919">
        <v>1.78</v>
      </c>
      <c r="G1919">
        <v>2.23</v>
      </c>
      <c r="H1919">
        <v>2.68</v>
      </c>
      <c r="I1919">
        <v>2.5499999999999998</v>
      </c>
      <c r="J1919">
        <v>1</v>
      </c>
      <c r="K1919">
        <v>0.05</v>
      </c>
    </row>
    <row r="1920" spans="1:11" x14ac:dyDescent="0.35">
      <c r="A1920" s="111">
        <v>37811</v>
      </c>
      <c r="B1920">
        <v>5</v>
      </c>
      <c r="C1920">
        <v>4.6500000000000004</v>
      </c>
      <c r="D1920">
        <v>5.6</v>
      </c>
      <c r="E1920">
        <v>6.05</v>
      </c>
      <c r="F1920">
        <v>1.78</v>
      </c>
      <c r="G1920">
        <v>2.23</v>
      </c>
      <c r="H1920">
        <v>2.68</v>
      </c>
      <c r="I1920">
        <v>2.5499999999999998</v>
      </c>
      <c r="J1920">
        <v>1</v>
      </c>
      <c r="K1920">
        <v>0.05</v>
      </c>
    </row>
    <row r="1921" spans="1:11" x14ac:dyDescent="0.35">
      <c r="A1921" s="111">
        <v>37818</v>
      </c>
      <c r="B1921">
        <v>4.75</v>
      </c>
      <c r="C1921">
        <v>4.75</v>
      </c>
      <c r="D1921">
        <v>5.85</v>
      </c>
      <c r="E1921">
        <v>6.2</v>
      </c>
      <c r="F1921">
        <v>1.78</v>
      </c>
      <c r="G1921">
        <v>2.23</v>
      </c>
      <c r="H1921">
        <v>2.68</v>
      </c>
      <c r="I1921">
        <v>2.5499999999999998</v>
      </c>
      <c r="J1921">
        <v>1</v>
      </c>
      <c r="K1921">
        <v>0.05</v>
      </c>
    </row>
    <row r="1922" spans="1:11" x14ac:dyDescent="0.35">
      <c r="A1922" s="111">
        <v>37825</v>
      </c>
      <c r="B1922">
        <v>4.75</v>
      </c>
      <c r="C1922">
        <v>4.55</v>
      </c>
      <c r="D1922">
        <v>5.85</v>
      </c>
      <c r="E1922">
        <v>6.2</v>
      </c>
      <c r="F1922">
        <v>1.78</v>
      </c>
      <c r="G1922">
        <v>2.23</v>
      </c>
      <c r="H1922">
        <v>2.68</v>
      </c>
      <c r="I1922">
        <v>2.5499999999999998</v>
      </c>
      <c r="J1922">
        <v>1</v>
      </c>
      <c r="K1922">
        <v>0.05</v>
      </c>
    </row>
    <row r="1923" spans="1:11" x14ac:dyDescent="0.35">
      <c r="A1923" s="111">
        <v>37832</v>
      </c>
      <c r="B1923">
        <v>4.75</v>
      </c>
      <c r="C1923">
        <v>4.55</v>
      </c>
      <c r="D1923">
        <v>5.45</v>
      </c>
      <c r="E1923">
        <v>6.2</v>
      </c>
      <c r="F1923">
        <v>1.63</v>
      </c>
      <c r="G1923">
        <v>2.23</v>
      </c>
      <c r="H1923">
        <v>2.93</v>
      </c>
      <c r="I1923">
        <v>2.8</v>
      </c>
      <c r="J1923">
        <v>1</v>
      </c>
      <c r="K1923">
        <v>0.05</v>
      </c>
    </row>
    <row r="1924" spans="1:11" x14ac:dyDescent="0.35">
      <c r="A1924" s="111">
        <v>37839</v>
      </c>
      <c r="B1924">
        <v>4.75</v>
      </c>
      <c r="C1924">
        <v>4.55</v>
      </c>
      <c r="D1924">
        <v>5.65</v>
      </c>
      <c r="E1924">
        <v>6.35</v>
      </c>
      <c r="F1924">
        <v>1.63</v>
      </c>
      <c r="G1924">
        <v>2.23</v>
      </c>
      <c r="H1924">
        <v>2.93</v>
      </c>
      <c r="I1924">
        <v>2.8</v>
      </c>
      <c r="J1924">
        <v>1</v>
      </c>
      <c r="K1924">
        <v>0.05</v>
      </c>
    </row>
    <row r="1925" spans="1:11" x14ac:dyDescent="0.35">
      <c r="A1925" s="111">
        <v>37846</v>
      </c>
      <c r="B1925">
        <v>4.75</v>
      </c>
      <c r="C1925">
        <v>4.55</v>
      </c>
      <c r="D1925">
        <v>5.65</v>
      </c>
      <c r="E1925">
        <v>6.35</v>
      </c>
      <c r="F1925">
        <v>1.63</v>
      </c>
      <c r="G1925">
        <v>2.23</v>
      </c>
      <c r="H1925">
        <v>2.93</v>
      </c>
      <c r="I1925">
        <v>2.8</v>
      </c>
      <c r="J1925">
        <v>1</v>
      </c>
      <c r="K1925">
        <v>0.05</v>
      </c>
    </row>
    <row r="1926" spans="1:11" x14ac:dyDescent="0.35">
      <c r="A1926" s="111">
        <v>37853</v>
      </c>
      <c r="B1926">
        <v>4.75</v>
      </c>
      <c r="C1926">
        <v>4.55</v>
      </c>
      <c r="D1926">
        <v>5.65</v>
      </c>
      <c r="E1926">
        <v>6.55</v>
      </c>
      <c r="F1926">
        <v>1.63</v>
      </c>
      <c r="G1926">
        <v>2.23</v>
      </c>
      <c r="H1926">
        <v>2.93</v>
      </c>
      <c r="I1926">
        <v>2.8</v>
      </c>
      <c r="J1926">
        <v>1</v>
      </c>
      <c r="K1926">
        <v>0.05</v>
      </c>
    </row>
    <row r="1927" spans="1:11" x14ac:dyDescent="0.35">
      <c r="A1927" s="111">
        <v>37860</v>
      </c>
      <c r="B1927">
        <v>4.75</v>
      </c>
      <c r="C1927">
        <v>4.55</v>
      </c>
      <c r="D1927">
        <v>5.7</v>
      </c>
      <c r="E1927">
        <v>6.35</v>
      </c>
      <c r="F1927">
        <v>1.63</v>
      </c>
      <c r="G1927">
        <v>2.23</v>
      </c>
      <c r="H1927">
        <v>2.93</v>
      </c>
      <c r="I1927">
        <v>2.8</v>
      </c>
      <c r="J1927">
        <v>0.75</v>
      </c>
      <c r="K1927">
        <v>0.05</v>
      </c>
    </row>
    <row r="1928" spans="1:11" x14ac:dyDescent="0.35">
      <c r="A1928" s="111">
        <v>37867</v>
      </c>
      <c r="B1928">
        <v>4.75</v>
      </c>
      <c r="C1928">
        <v>4.55</v>
      </c>
      <c r="D1928">
        <v>5.9</v>
      </c>
      <c r="E1928">
        <v>6.35</v>
      </c>
      <c r="F1928">
        <v>1.63</v>
      </c>
      <c r="G1928">
        <v>2.23</v>
      </c>
      <c r="H1928">
        <v>2.93</v>
      </c>
      <c r="I1928">
        <v>2.8</v>
      </c>
      <c r="J1928">
        <v>0.75</v>
      </c>
      <c r="K1928">
        <v>0.05</v>
      </c>
    </row>
    <row r="1929" spans="1:11" x14ac:dyDescent="0.35">
      <c r="A1929" s="111">
        <v>37874</v>
      </c>
      <c r="B1929">
        <v>4.5</v>
      </c>
      <c r="C1929">
        <v>4.55</v>
      </c>
      <c r="D1929">
        <v>5.9</v>
      </c>
      <c r="E1929">
        <v>6.5</v>
      </c>
      <c r="F1929">
        <v>1.63</v>
      </c>
      <c r="G1929">
        <v>2.23</v>
      </c>
      <c r="H1929">
        <v>2.93</v>
      </c>
      <c r="I1929">
        <v>2.8</v>
      </c>
      <c r="J1929">
        <v>0.75</v>
      </c>
      <c r="K1929">
        <v>0.05</v>
      </c>
    </row>
    <row r="1930" spans="1:11" x14ac:dyDescent="0.35">
      <c r="A1930" s="111">
        <v>37881</v>
      </c>
      <c r="B1930">
        <v>4.5</v>
      </c>
      <c r="C1930">
        <v>4.55</v>
      </c>
      <c r="D1930">
        <v>5.8</v>
      </c>
      <c r="E1930">
        <v>6.4</v>
      </c>
      <c r="F1930">
        <v>1.63</v>
      </c>
      <c r="G1930">
        <v>2.23</v>
      </c>
      <c r="H1930">
        <v>2.93</v>
      </c>
      <c r="I1930">
        <v>2.8</v>
      </c>
      <c r="J1930">
        <v>0.75</v>
      </c>
      <c r="K1930">
        <v>0.05</v>
      </c>
    </row>
    <row r="1931" spans="1:11" x14ac:dyDescent="0.35">
      <c r="A1931" s="111">
        <v>37888</v>
      </c>
      <c r="B1931">
        <v>4.5</v>
      </c>
      <c r="C1931">
        <v>4.55</v>
      </c>
      <c r="D1931">
        <v>5.8</v>
      </c>
      <c r="E1931">
        <v>6.3</v>
      </c>
      <c r="F1931">
        <v>1.63</v>
      </c>
      <c r="G1931">
        <v>2.23</v>
      </c>
      <c r="H1931">
        <v>2.93</v>
      </c>
      <c r="I1931">
        <v>2.8</v>
      </c>
      <c r="J1931">
        <v>0.75</v>
      </c>
      <c r="K1931">
        <v>0.05</v>
      </c>
    </row>
    <row r="1932" spans="1:11" x14ac:dyDescent="0.35">
      <c r="A1932" s="111">
        <v>37895</v>
      </c>
      <c r="B1932">
        <v>4.5</v>
      </c>
      <c r="C1932">
        <v>4.55</v>
      </c>
      <c r="D1932">
        <v>5.6</v>
      </c>
      <c r="E1932">
        <v>6.15</v>
      </c>
      <c r="F1932">
        <v>1.55</v>
      </c>
      <c r="G1932">
        <v>2.23</v>
      </c>
      <c r="H1932">
        <v>2.93</v>
      </c>
      <c r="I1932">
        <v>2.8</v>
      </c>
      <c r="J1932">
        <v>0.75</v>
      </c>
      <c r="K1932">
        <v>0.05</v>
      </c>
    </row>
    <row r="1933" spans="1:11" x14ac:dyDescent="0.35">
      <c r="A1933" s="111">
        <v>37902</v>
      </c>
      <c r="B1933">
        <v>4.5</v>
      </c>
      <c r="C1933">
        <v>4.55</v>
      </c>
      <c r="D1933">
        <v>5.6</v>
      </c>
      <c r="E1933">
        <v>6.15</v>
      </c>
      <c r="F1933">
        <v>1.43</v>
      </c>
      <c r="G1933">
        <v>2.23</v>
      </c>
      <c r="H1933">
        <v>2.93</v>
      </c>
      <c r="I1933">
        <v>2.75</v>
      </c>
      <c r="J1933">
        <v>0.75</v>
      </c>
      <c r="K1933">
        <v>0.05</v>
      </c>
    </row>
    <row r="1934" spans="1:11" x14ac:dyDescent="0.35">
      <c r="A1934" s="111">
        <v>37909</v>
      </c>
      <c r="B1934">
        <v>4.5</v>
      </c>
      <c r="C1934">
        <v>4.55</v>
      </c>
      <c r="D1934">
        <v>5.8</v>
      </c>
      <c r="E1934">
        <v>6.15</v>
      </c>
      <c r="F1934">
        <v>1.43</v>
      </c>
      <c r="G1934">
        <v>2.23</v>
      </c>
      <c r="H1934">
        <v>2.93</v>
      </c>
      <c r="I1934">
        <v>2.75</v>
      </c>
      <c r="J1934">
        <v>0.75</v>
      </c>
      <c r="K1934">
        <v>0.05</v>
      </c>
    </row>
    <row r="1935" spans="1:11" x14ac:dyDescent="0.35">
      <c r="A1935" s="111">
        <v>37916</v>
      </c>
      <c r="B1935">
        <v>4.5</v>
      </c>
      <c r="C1935">
        <v>4.55</v>
      </c>
      <c r="D1935">
        <v>5.8</v>
      </c>
      <c r="E1935">
        <v>6.4</v>
      </c>
      <c r="F1935">
        <v>1.43</v>
      </c>
      <c r="G1935">
        <v>2.23</v>
      </c>
      <c r="H1935">
        <v>2.93</v>
      </c>
      <c r="I1935">
        <v>2.75</v>
      </c>
      <c r="J1935">
        <v>0.75</v>
      </c>
      <c r="K1935">
        <v>0.05</v>
      </c>
    </row>
    <row r="1936" spans="1:11" x14ac:dyDescent="0.35">
      <c r="A1936" s="111">
        <v>37923</v>
      </c>
      <c r="B1936">
        <v>4.5</v>
      </c>
      <c r="C1936">
        <v>4.55</v>
      </c>
      <c r="D1936">
        <v>5.8</v>
      </c>
      <c r="E1936">
        <v>6.4</v>
      </c>
      <c r="F1936">
        <v>1.43</v>
      </c>
      <c r="G1936">
        <v>2.23</v>
      </c>
      <c r="H1936">
        <v>2.93</v>
      </c>
      <c r="I1936">
        <v>2.8</v>
      </c>
      <c r="J1936">
        <v>0.75</v>
      </c>
      <c r="K1936">
        <v>0.05</v>
      </c>
    </row>
    <row r="1937" spans="1:11" x14ac:dyDescent="0.35">
      <c r="A1937" s="111">
        <v>37930</v>
      </c>
      <c r="B1937">
        <v>4.5</v>
      </c>
      <c r="C1937">
        <v>4.55</v>
      </c>
      <c r="D1937">
        <v>5.8</v>
      </c>
      <c r="E1937">
        <v>6.4</v>
      </c>
      <c r="F1937">
        <v>1.43</v>
      </c>
      <c r="G1937">
        <v>2.23</v>
      </c>
      <c r="H1937">
        <v>2.93</v>
      </c>
      <c r="I1937">
        <v>2.8</v>
      </c>
      <c r="J1937">
        <v>0.75</v>
      </c>
      <c r="K1937">
        <v>0.05</v>
      </c>
    </row>
    <row r="1938" spans="1:11" x14ac:dyDescent="0.35">
      <c r="A1938" s="111">
        <v>37937</v>
      </c>
      <c r="B1938">
        <v>4.5</v>
      </c>
      <c r="C1938">
        <v>4.75</v>
      </c>
      <c r="D1938">
        <v>5.9</v>
      </c>
      <c r="E1938">
        <v>6.65</v>
      </c>
      <c r="F1938">
        <v>1.43</v>
      </c>
      <c r="G1938">
        <v>2.23</v>
      </c>
      <c r="H1938">
        <v>2.93</v>
      </c>
      <c r="I1938">
        <v>2.8</v>
      </c>
      <c r="J1938">
        <v>0.75</v>
      </c>
      <c r="K1938">
        <v>0.05</v>
      </c>
    </row>
    <row r="1939" spans="1:11" x14ac:dyDescent="0.35">
      <c r="A1939" s="111">
        <v>37944</v>
      </c>
      <c r="B1939">
        <v>4.5</v>
      </c>
      <c r="C1939">
        <v>4.75</v>
      </c>
      <c r="D1939">
        <v>5.9</v>
      </c>
      <c r="E1939">
        <v>6.5</v>
      </c>
      <c r="F1939">
        <v>1.43</v>
      </c>
      <c r="G1939">
        <v>2.23</v>
      </c>
      <c r="H1939">
        <v>2.93</v>
      </c>
      <c r="I1939">
        <v>2.8</v>
      </c>
      <c r="J1939">
        <v>0.75</v>
      </c>
      <c r="K1939">
        <v>0.05</v>
      </c>
    </row>
    <row r="1940" spans="1:11" x14ac:dyDescent="0.35">
      <c r="A1940" s="111">
        <v>37951</v>
      </c>
      <c r="B1940">
        <v>4.5</v>
      </c>
      <c r="C1940">
        <v>4.75</v>
      </c>
      <c r="D1940">
        <v>5.9</v>
      </c>
      <c r="E1940">
        <v>6.5</v>
      </c>
      <c r="F1940">
        <v>1.43</v>
      </c>
      <c r="G1940">
        <v>2.23</v>
      </c>
      <c r="H1940">
        <v>2.93</v>
      </c>
      <c r="I1940">
        <v>2.8</v>
      </c>
      <c r="J1940">
        <v>0.75</v>
      </c>
      <c r="K1940">
        <v>0.05</v>
      </c>
    </row>
    <row r="1941" spans="1:11" x14ac:dyDescent="0.35">
      <c r="A1941" s="111">
        <v>37958</v>
      </c>
      <c r="B1941">
        <v>4.5</v>
      </c>
      <c r="C1941">
        <v>4.75</v>
      </c>
      <c r="D1941">
        <v>5.9</v>
      </c>
      <c r="E1941">
        <v>6.5</v>
      </c>
      <c r="F1941">
        <v>1.43</v>
      </c>
      <c r="G1941">
        <v>2.23</v>
      </c>
      <c r="H1941">
        <v>2.93</v>
      </c>
      <c r="I1941">
        <v>2.8</v>
      </c>
      <c r="J1941">
        <v>0.75</v>
      </c>
      <c r="K1941">
        <v>0.05</v>
      </c>
    </row>
    <row r="1942" spans="1:11" x14ac:dyDescent="0.35">
      <c r="A1942" s="111">
        <v>37965</v>
      </c>
      <c r="B1942">
        <v>4.5</v>
      </c>
      <c r="C1942">
        <v>4.75</v>
      </c>
      <c r="D1942">
        <v>5.9</v>
      </c>
      <c r="E1942">
        <v>6.5</v>
      </c>
      <c r="F1942">
        <v>1.43</v>
      </c>
      <c r="G1942">
        <v>2.23</v>
      </c>
      <c r="H1942">
        <v>2.93</v>
      </c>
      <c r="I1942">
        <v>2.8</v>
      </c>
      <c r="J1942">
        <v>0.75</v>
      </c>
      <c r="K1942">
        <v>0.05</v>
      </c>
    </row>
    <row r="1943" spans="1:11" x14ac:dyDescent="0.35">
      <c r="A1943" s="111">
        <v>37972</v>
      </c>
      <c r="B1943">
        <v>4.5</v>
      </c>
      <c r="C1943">
        <v>4.75</v>
      </c>
      <c r="D1943">
        <v>5.9</v>
      </c>
      <c r="E1943">
        <v>6.45</v>
      </c>
      <c r="F1943">
        <v>1.43</v>
      </c>
      <c r="G1943">
        <v>2.23</v>
      </c>
      <c r="H1943">
        <v>2.93</v>
      </c>
      <c r="I1943">
        <v>2.8</v>
      </c>
      <c r="J1943">
        <v>0.75</v>
      </c>
      <c r="K1943">
        <v>0.05</v>
      </c>
    </row>
    <row r="1944" spans="1:11" x14ac:dyDescent="0.35">
      <c r="A1944" s="111">
        <v>37979</v>
      </c>
      <c r="B1944">
        <v>4.5</v>
      </c>
      <c r="C1944">
        <v>4.75</v>
      </c>
      <c r="D1944">
        <v>5.9</v>
      </c>
      <c r="E1944">
        <v>6.45</v>
      </c>
      <c r="F1944">
        <v>1.43</v>
      </c>
      <c r="G1944">
        <v>2.23</v>
      </c>
      <c r="H1944">
        <v>2.93</v>
      </c>
      <c r="I1944">
        <v>2.8</v>
      </c>
      <c r="J1944">
        <v>0.75</v>
      </c>
      <c r="K1944">
        <v>0.05</v>
      </c>
    </row>
    <row r="1945" spans="1:11" x14ac:dyDescent="0.35">
      <c r="A1945" s="111">
        <v>37986</v>
      </c>
      <c r="B1945">
        <v>4.5</v>
      </c>
      <c r="C1945">
        <v>4.75</v>
      </c>
      <c r="D1945">
        <v>5.9</v>
      </c>
      <c r="E1945">
        <v>6.45</v>
      </c>
      <c r="F1945">
        <v>1.43</v>
      </c>
      <c r="G1945">
        <v>2.23</v>
      </c>
      <c r="H1945">
        <v>2.93</v>
      </c>
      <c r="I1945">
        <v>2.8</v>
      </c>
      <c r="J1945">
        <v>0.75</v>
      </c>
      <c r="K1945">
        <v>0.05</v>
      </c>
    </row>
    <row r="1946" spans="1:11" x14ac:dyDescent="0.35">
      <c r="A1946" s="111">
        <v>37993</v>
      </c>
      <c r="B1946">
        <v>4.5</v>
      </c>
      <c r="C1946">
        <v>4.75</v>
      </c>
      <c r="D1946">
        <v>5.8</v>
      </c>
      <c r="E1946">
        <v>6.35</v>
      </c>
      <c r="F1946">
        <v>1.43</v>
      </c>
      <c r="G1946">
        <v>2.23</v>
      </c>
      <c r="H1946">
        <v>2.93</v>
      </c>
      <c r="I1946">
        <v>2.8</v>
      </c>
      <c r="J1946">
        <v>0.75</v>
      </c>
      <c r="K1946">
        <v>0.05</v>
      </c>
    </row>
    <row r="1947" spans="1:11" x14ac:dyDescent="0.35">
      <c r="A1947" s="111">
        <v>38000</v>
      </c>
      <c r="B1947">
        <v>4.5</v>
      </c>
      <c r="C1947">
        <v>4.75</v>
      </c>
      <c r="D1947">
        <v>5.8</v>
      </c>
      <c r="E1947">
        <v>6.35</v>
      </c>
      <c r="F1947">
        <v>1.43</v>
      </c>
      <c r="G1947">
        <v>2.23</v>
      </c>
      <c r="H1947">
        <v>2.93</v>
      </c>
      <c r="I1947">
        <v>2.8</v>
      </c>
      <c r="J1947">
        <v>0.75</v>
      </c>
      <c r="K1947">
        <v>0.05</v>
      </c>
    </row>
    <row r="1948" spans="1:11" x14ac:dyDescent="0.35">
      <c r="A1948" s="111">
        <v>38007</v>
      </c>
      <c r="B1948">
        <v>4.25</v>
      </c>
      <c r="C1948">
        <v>4.5</v>
      </c>
      <c r="D1948">
        <v>5.5</v>
      </c>
      <c r="E1948">
        <v>6.15</v>
      </c>
      <c r="F1948">
        <v>1.43</v>
      </c>
      <c r="G1948">
        <v>2.23</v>
      </c>
      <c r="H1948">
        <v>2.93</v>
      </c>
      <c r="I1948">
        <v>2.8</v>
      </c>
      <c r="J1948">
        <v>0.75</v>
      </c>
      <c r="K1948">
        <v>0.05</v>
      </c>
    </row>
    <row r="1949" spans="1:11" x14ac:dyDescent="0.35">
      <c r="A1949" s="111">
        <v>38014</v>
      </c>
      <c r="B1949">
        <v>4.25</v>
      </c>
      <c r="C1949">
        <v>4.3</v>
      </c>
      <c r="D1949">
        <v>5.4</v>
      </c>
      <c r="E1949">
        <v>6.05</v>
      </c>
      <c r="F1949">
        <v>1.18</v>
      </c>
      <c r="G1949">
        <v>1.98</v>
      </c>
      <c r="H1949">
        <v>2.63</v>
      </c>
      <c r="I1949">
        <v>2.5</v>
      </c>
      <c r="J1949">
        <v>0.75</v>
      </c>
      <c r="K1949">
        <v>0.05</v>
      </c>
    </row>
    <row r="1950" spans="1:11" x14ac:dyDescent="0.35">
      <c r="A1950" s="111">
        <v>38021</v>
      </c>
      <c r="B1950">
        <v>4.25</v>
      </c>
      <c r="C1950">
        <v>4.3</v>
      </c>
      <c r="D1950">
        <v>5.35</v>
      </c>
      <c r="E1950">
        <v>6.05</v>
      </c>
      <c r="F1950">
        <v>1.18</v>
      </c>
      <c r="G1950">
        <v>1.98</v>
      </c>
      <c r="H1950">
        <v>2.63</v>
      </c>
      <c r="I1950">
        <v>2.5</v>
      </c>
      <c r="J1950">
        <v>0.75</v>
      </c>
      <c r="K1950">
        <v>0.05</v>
      </c>
    </row>
    <row r="1951" spans="1:11" x14ac:dyDescent="0.35">
      <c r="A1951" s="111">
        <v>38028</v>
      </c>
      <c r="B1951">
        <v>4.25</v>
      </c>
      <c r="C1951">
        <v>4.3</v>
      </c>
      <c r="D1951">
        <v>5.35</v>
      </c>
      <c r="E1951">
        <v>6</v>
      </c>
      <c r="F1951">
        <v>1.18</v>
      </c>
      <c r="G1951">
        <v>1.98</v>
      </c>
      <c r="H1951">
        <v>2.63</v>
      </c>
      <c r="I1951">
        <v>2.5</v>
      </c>
      <c r="J1951">
        <v>0.75</v>
      </c>
      <c r="K1951">
        <v>0.05</v>
      </c>
    </row>
    <row r="1952" spans="1:11" x14ac:dyDescent="0.35">
      <c r="A1952" s="111">
        <v>38035</v>
      </c>
      <c r="B1952">
        <v>4.25</v>
      </c>
      <c r="C1952">
        <v>4.3</v>
      </c>
      <c r="D1952">
        <v>5.2</v>
      </c>
      <c r="E1952">
        <v>5.8</v>
      </c>
      <c r="F1952">
        <v>1.18</v>
      </c>
      <c r="G1952">
        <v>1.98</v>
      </c>
      <c r="H1952">
        <v>2.63</v>
      </c>
      <c r="I1952">
        <v>2.5</v>
      </c>
      <c r="J1952">
        <v>0.75</v>
      </c>
      <c r="K1952">
        <v>0.05</v>
      </c>
    </row>
    <row r="1953" spans="1:11" x14ac:dyDescent="0.35">
      <c r="A1953" s="111">
        <v>38042</v>
      </c>
      <c r="B1953">
        <v>4.25</v>
      </c>
      <c r="C1953">
        <v>4.3</v>
      </c>
      <c r="D1953">
        <v>5.2</v>
      </c>
      <c r="E1953">
        <v>5.8</v>
      </c>
      <c r="F1953">
        <v>1.18</v>
      </c>
      <c r="G1953">
        <v>1.98</v>
      </c>
      <c r="H1953">
        <v>2.63</v>
      </c>
      <c r="I1953">
        <v>2.5</v>
      </c>
      <c r="J1953">
        <v>0.75</v>
      </c>
      <c r="K1953">
        <v>0.05</v>
      </c>
    </row>
    <row r="1954" spans="1:11" x14ac:dyDescent="0.35">
      <c r="A1954" s="111">
        <v>38049</v>
      </c>
      <c r="B1954">
        <v>4</v>
      </c>
      <c r="C1954">
        <v>4.3</v>
      </c>
      <c r="D1954">
        <v>5.2</v>
      </c>
      <c r="E1954">
        <v>5.8</v>
      </c>
      <c r="F1954">
        <v>1.03</v>
      </c>
      <c r="G1954">
        <v>1.73</v>
      </c>
      <c r="H1954">
        <v>2.38</v>
      </c>
      <c r="I1954">
        <v>2.25</v>
      </c>
      <c r="J1954">
        <v>0.75</v>
      </c>
      <c r="K1954">
        <v>0.05</v>
      </c>
    </row>
    <row r="1955" spans="1:11" x14ac:dyDescent="0.35">
      <c r="A1955" s="111">
        <v>38056</v>
      </c>
      <c r="B1955">
        <v>4</v>
      </c>
      <c r="C1955">
        <v>4.3</v>
      </c>
      <c r="D1955">
        <v>5.2</v>
      </c>
      <c r="E1955">
        <v>5.8</v>
      </c>
      <c r="F1955">
        <v>0.93</v>
      </c>
      <c r="G1955">
        <v>1.73</v>
      </c>
      <c r="H1955">
        <v>2.38</v>
      </c>
      <c r="I1955">
        <v>2.25</v>
      </c>
      <c r="J1955">
        <v>0.75</v>
      </c>
      <c r="K1955">
        <v>0.05</v>
      </c>
    </row>
    <row r="1956" spans="1:11" x14ac:dyDescent="0.35">
      <c r="A1956" s="111">
        <v>38063</v>
      </c>
      <c r="B1956">
        <v>4</v>
      </c>
      <c r="C1956">
        <v>4.3</v>
      </c>
      <c r="D1956">
        <v>5.2</v>
      </c>
      <c r="E1956">
        <v>5.7</v>
      </c>
      <c r="F1956">
        <v>0.93</v>
      </c>
      <c r="G1956">
        <v>1.73</v>
      </c>
      <c r="H1956">
        <v>2.38</v>
      </c>
      <c r="I1956">
        <v>2.25</v>
      </c>
      <c r="J1956">
        <v>0.75</v>
      </c>
      <c r="K1956">
        <v>0.05</v>
      </c>
    </row>
    <row r="1957" spans="1:11" x14ac:dyDescent="0.35">
      <c r="A1957" s="111">
        <v>38070</v>
      </c>
      <c r="B1957">
        <v>4</v>
      </c>
      <c r="C1957">
        <v>4.3</v>
      </c>
      <c r="D1957">
        <v>5.0999999999999996</v>
      </c>
      <c r="E1957">
        <v>5.7</v>
      </c>
      <c r="F1957">
        <v>0.93</v>
      </c>
      <c r="G1957">
        <v>1.73</v>
      </c>
      <c r="H1957">
        <v>2.38</v>
      </c>
      <c r="I1957">
        <v>2.25</v>
      </c>
      <c r="J1957">
        <v>0.75</v>
      </c>
      <c r="K1957">
        <v>0.05</v>
      </c>
    </row>
    <row r="1958" spans="1:11" x14ac:dyDescent="0.35">
      <c r="A1958" s="111">
        <v>38077</v>
      </c>
      <c r="B1958">
        <v>4</v>
      </c>
      <c r="C1958">
        <v>4.3</v>
      </c>
      <c r="D1958">
        <v>5.0999999999999996</v>
      </c>
      <c r="E1958">
        <v>5.7</v>
      </c>
      <c r="F1958">
        <v>0.93</v>
      </c>
      <c r="G1958">
        <v>1.73</v>
      </c>
      <c r="H1958">
        <v>2.38</v>
      </c>
      <c r="I1958">
        <v>2.25</v>
      </c>
      <c r="J1958">
        <v>0.75</v>
      </c>
      <c r="K1958">
        <v>0.05</v>
      </c>
    </row>
    <row r="1959" spans="1:11" x14ac:dyDescent="0.35">
      <c r="A1959" s="111">
        <v>38084</v>
      </c>
      <c r="B1959">
        <v>4</v>
      </c>
      <c r="C1959">
        <v>4.45</v>
      </c>
      <c r="D1959">
        <v>5.3</v>
      </c>
      <c r="E1959">
        <v>5.95</v>
      </c>
      <c r="F1959">
        <v>0.93</v>
      </c>
      <c r="G1959">
        <v>1.93</v>
      </c>
      <c r="H1959">
        <v>2.68</v>
      </c>
      <c r="I1959">
        <v>2.5499999999999998</v>
      </c>
      <c r="J1959">
        <v>0.75</v>
      </c>
      <c r="K1959">
        <v>0.05</v>
      </c>
    </row>
    <row r="1960" spans="1:11" x14ac:dyDescent="0.35">
      <c r="A1960" s="111">
        <v>38091</v>
      </c>
      <c r="B1960">
        <v>3.75</v>
      </c>
      <c r="C1960">
        <v>4.45</v>
      </c>
      <c r="D1960">
        <v>5.3</v>
      </c>
      <c r="E1960">
        <v>5.95</v>
      </c>
      <c r="F1960">
        <v>0.93</v>
      </c>
      <c r="G1960">
        <v>1.93</v>
      </c>
      <c r="H1960">
        <v>2.68</v>
      </c>
      <c r="I1960">
        <v>2.5499999999999998</v>
      </c>
      <c r="J1960">
        <v>0.75</v>
      </c>
      <c r="K1960">
        <v>0.05</v>
      </c>
    </row>
    <row r="1961" spans="1:11" x14ac:dyDescent="0.35">
      <c r="A1961" s="111">
        <v>38098</v>
      </c>
      <c r="B1961">
        <v>3.75</v>
      </c>
      <c r="C1961">
        <v>4.45</v>
      </c>
      <c r="D1961">
        <v>5.5</v>
      </c>
      <c r="E1961">
        <v>6.15</v>
      </c>
      <c r="F1961">
        <v>0.93</v>
      </c>
      <c r="G1961">
        <v>1.93</v>
      </c>
      <c r="H1961">
        <v>2.68</v>
      </c>
      <c r="I1961">
        <v>2.5499999999999998</v>
      </c>
      <c r="J1961">
        <v>0.75</v>
      </c>
      <c r="K1961">
        <v>0.05</v>
      </c>
    </row>
    <row r="1962" spans="1:11" x14ac:dyDescent="0.35">
      <c r="A1962" s="111">
        <v>38105</v>
      </c>
      <c r="B1962">
        <v>3.75</v>
      </c>
      <c r="C1962">
        <v>4.45</v>
      </c>
      <c r="D1962">
        <v>5.55</v>
      </c>
      <c r="E1962">
        <v>6.15</v>
      </c>
      <c r="F1962">
        <v>0.93</v>
      </c>
      <c r="G1962">
        <v>2.13</v>
      </c>
      <c r="H1962">
        <v>2.88</v>
      </c>
      <c r="I1962">
        <v>2.75</v>
      </c>
      <c r="J1962">
        <v>0.75</v>
      </c>
      <c r="K1962">
        <v>0.05</v>
      </c>
    </row>
    <row r="1963" spans="1:11" x14ac:dyDescent="0.35">
      <c r="A1963" s="111">
        <v>38112</v>
      </c>
      <c r="B1963">
        <v>3.75</v>
      </c>
      <c r="C1963">
        <v>4.45</v>
      </c>
      <c r="D1963">
        <v>5.55</v>
      </c>
      <c r="E1963">
        <v>6.15</v>
      </c>
      <c r="F1963">
        <v>0.93</v>
      </c>
      <c r="G1963">
        <v>2.13</v>
      </c>
      <c r="H1963">
        <v>2.88</v>
      </c>
      <c r="I1963">
        <v>2.75</v>
      </c>
      <c r="J1963">
        <v>0.75</v>
      </c>
      <c r="K1963">
        <v>0.05</v>
      </c>
    </row>
    <row r="1964" spans="1:11" x14ac:dyDescent="0.35">
      <c r="A1964" s="111">
        <v>38119</v>
      </c>
      <c r="B1964">
        <v>3.75</v>
      </c>
      <c r="C1964">
        <v>4.55</v>
      </c>
      <c r="D1964">
        <v>5.75</v>
      </c>
      <c r="E1964">
        <v>6.4</v>
      </c>
      <c r="F1964">
        <v>0.93</v>
      </c>
      <c r="G1964">
        <v>2.13</v>
      </c>
      <c r="H1964">
        <v>2.88</v>
      </c>
      <c r="I1964">
        <v>2.75</v>
      </c>
      <c r="J1964">
        <v>0.75</v>
      </c>
      <c r="K1964">
        <v>0.05</v>
      </c>
    </row>
    <row r="1965" spans="1:11" x14ac:dyDescent="0.35">
      <c r="A1965" s="111">
        <v>38126</v>
      </c>
      <c r="B1965">
        <v>3.75</v>
      </c>
      <c r="C1965">
        <v>4.55</v>
      </c>
      <c r="D1965">
        <v>5.75</v>
      </c>
      <c r="E1965">
        <v>6.4</v>
      </c>
      <c r="F1965">
        <v>1.08</v>
      </c>
      <c r="G1965">
        <v>2.23</v>
      </c>
      <c r="H1965">
        <v>3.08</v>
      </c>
      <c r="I1965">
        <v>2.95</v>
      </c>
      <c r="J1965">
        <v>0.75</v>
      </c>
      <c r="K1965">
        <v>0.05</v>
      </c>
    </row>
    <row r="1966" spans="1:11" x14ac:dyDescent="0.35">
      <c r="A1966" s="111">
        <v>38133</v>
      </c>
      <c r="B1966">
        <v>3.75</v>
      </c>
      <c r="C1966">
        <v>4.55</v>
      </c>
      <c r="D1966">
        <v>5.8</v>
      </c>
      <c r="E1966">
        <v>6.55</v>
      </c>
      <c r="F1966">
        <v>1.08</v>
      </c>
      <c r="G1966">
        <v>2.2799999999999998</v>
      </c>
      <c r="H1966">
        <v>3.13</v>
      </c>
      <c r="I1966">
        <v>3</v>
      </c>
      <c r="J1966">
        <v>0.75</v>
      </c>
      <c r="K1966">
        <v>0.05</v>
      </c>
    </row>
    <row r="1967" spans="1:11" x14ac:dyDescent="0.35">
      <c r="A1967" s="111">
        <v>38140</v>
      </c>
      <c r="B1967">
        <v>3.75</v>
      </c>
      <c r="C1967">
        <v>4.55</v>
      </c>
      <c r="D1967">
        <v>5.8</v>
      </c>
      <c r="E1967">
        <v>6.5</v>
      </c>
      <c r="F1967">
        <v>1.08</v>
      </c>
      <c r="G1967">
        <v>2.2799999999999998</v>
      </c>
      <c r="H1967">
        <v>3.13</v>
      </c>
      <c r="I1967">
        <v>3</v>
      </c>
      <c r="J1967">
        <v>0.75</v>
      </c>
      <c r="K1967">
        <v>0.05</v>
      </c>
    </row>
    <row r="1968" spans="1:11" x14ac:dyDescent="0.35">
      <c r="A1968" s="111">
        <v>38147</v>
      </c>
      <c r="B1968">
        <v>3.75</v>
      </c>
      <c r="C1968">
        <v>4.45</v>
      </c>
      <c r="D1968">
        <v>6.1</v>
      </c>
      <c r="E1968">
        <v>6.5</v>
      </c>
      <c r="F1968">
        <v>1.1299999999999999</v>
      </c>
      <c r="G1968">
        <v>2.4300000000000002</v>
      </c>
      <c r="H1968">
        <v>3.28</v>
      </c>
      <c r="I1968">
        <v>3.03</v>
      </c>
      <c r="J1968">
        <v>0.75</v>
      </c>
      <c r="K1968">
        <v>0.05</v>
      </c>
    </row>
    <row r="1969" spans="1:11" x14ac:dyDescent="0.35">
      <c r="A1969" s="111">
        <v>38154</v>
      </c>
      <c r="B1969">
        <v>3.75</v>
      </c>
      <c r="C1969">
        <v>4.7</v>
      </c>
      <c r="D1969">
        <v>6.1</v>
      </c>
      <c r="E1969">
        <v>6.7</v>
      </c>
      <c r="F1969">
        <v>1.28</v>
      </c>
      <c r="G1969">
        <v>2.4300000000000002</v>
      </c>
      <c r="H1969">
        <v>3.28</v>
      </c>
      <c r="I1969">
        <v>3.03</v>
      </c>
      <c r="J1969">
        <v>0.75</v>
      </c>
      <c r="K1969">
        <v>0.05</v>
      </c>
    </row>
    <row r="1970" spans="1:11" x14ac:dyDescent="0.35">
      <c r="A1970" s="111">
        <v>38161</v>
      </c>
      <c r="B1970">
        <v>3.75</v>
      </c>
      <c r="C1970">
        <v>4.7</v>
      </c>
      <c r="D1970">
        <v>6.1</v>
      </c>
      <c r="E1970">
        <v>6.7</v>
      </c>
      <c r="F1970">
        <v>1.28</v>
      </c>
      <c r="G1970">
        <v>2.63</v>
      </c>
      <c r="H1970">
        <v>3.38</v>
      </c>
      <c r="I1970">
        <v>3.13</v>
      </c>
      <c r="J1970">
        <v>0.75</v>
      </c>
      <c r="K1970">
        <v>0.05</v>
      </c>
    </row>
    <row r="1971" spans="1:11" x14ac:dyDescent="0.35">
      <c r="A1971" s="111">
        <v>38168</v>
      </c>
      <c r="B1971">
        <v>3.75</v>
      </c>
      <c r="C1971">
        <v>4.7</v>
      </c>
      <c r="D1971">
        <v>6.1</v>
      </c>
      <c r="E1971">
        <v>6.7</v>
      </c>
      <c r="F1971">
        <v>1.28</v>
      </c>
      <c r="G1971">
        <v>2.63</v>
      </c>
      <c r="H1971">
        <v>3.38</v>
      </c>
      <c r="I1971">
        <v>3.13</v>
      </c>
      <c r="J1971">
        <v>0.75</v>
      </c>
      <c r="K1971">
        <v>0.05</v>
      </c>
    </row>
    <row r="1972" spans="1:11" x14ac:dyDescent="0.35">
      <c r="A1972" s="111">
        <v>38175</v>
      </c>
      <c r="B1972">
        <v>3.75</v>
      </c>
      <c r="C1972">
        <v>4.7</v>
      </c>
      <c r="D1972">
        <v>5.95</v>
      </c>
      <c r="E1972">
        <v>6.7</v>
      </c>
      <c r="F1972">
        <v>1.28</v>
      </c>
      <c r="G1972">
        <v>2.63</v>
      </c>
      <c r="H1972">
        <v>3.38</v>
      </c>
      <c r="I1972">
        <v>3.13</v>
      </c>
      <c r="J1972">
        <v>0.75</v>
      </c>
      <c r="K1972">
        <v>0.05</v>
      </c>
    </row>
    <row r="1973" spans="1:11" x14ac:dyDescent="0.35">
      <c r="A1973" s="111">
        <v>38182</v>
      </c>
      <c r="B1973">
        <v>3.75</v>
      </c>
      <c r="C1973">
        <v>4.5999999999999996</v>
      </c>
      <c r="D1973">
        <v>5.9</v>
      </c>
      <c r="E1973">
        <v>6.55</v>
      </c>
      <c r="F1973">
        <v>1.18</v>
      </c>
      <c r="G1973">
        <v>2.5299999999999998</v>
      </c>
      <c r="H1973">
        <v>3.28</v>
      </c>
      <c r="I1973">
        <v>3.03</v>
      </c>
      <c r="J1973">
        <v>0.75</v>
      </c>
      <c r="K1973">
        <v>0.05</v>
      </c>
    </row>
    <row r="1974" spans="1:11" x14ac:dyDescent="0.35">
      <c r="A1974" s="111">
        <v>38189</v>
      </c>
      <c r="B1974">
        <v>3.75</v>
      </c>
      <c r="C1974">
        <v>4.5999999999999996</v>
      </c>
      <c r="D1974">
        <v>5.9</v>
      </c>
      <c r="E1974">
        <v>6.55</v>
      </c>
      <c r="F1974">
        <v>1.18</v>
      </c>
      <c r="G1974">
        <v>2.5299999999999998</v>
      </c>
      <c r="H1974">
        <v>3.28</v>
      </c>
      <c r="I1974">
        <v>3.03</v>
      </c>
      <c r="J1974">
        <v>0.75</v>
      </c>
      <c r="K1974">
        <v>0.05</v>
      </c>
    </row>
    <row r="1975" spans="1:11" x14ac:dyDescent="0.35">
      <c r="A1975" s="111">
        <v>38196</v>
      </c>
      <c r="B1975">
        <v>3.75</v>
      </c>
      <c r="C1975">
        <v>4.5999999999999996</v>
      </c>
      <c r="D1975">
        <v>5.9</v>
      </c>
      <c r="E1975">
        <v>6.55</v>
      </c>
      <c r="F1975">
        <v>1.18</v>
      </c>
      <c r="G1975">
        <v>2.5299999999999998</v>
      </c>
      <c r="H1975">
        <v>3.28</v>
      </c>
      <c r="I1975">
        <v>3.03</v>
      </c>
      <c r="J1975">
        <v>0.75</v>
      </c>
      <c r="K1975">
        <v>0.05</v>
      </c>
    </row>
    <row r="1976" spans="1:11" x14ac:dyDescent="0.35">
      <c r="A1976" s="111">
        <v>38203</v>
      </c>
      <c r="B1976">
        <v>3.75</v>
      </c>
      <c r="C1976">
        <v>4.5999999999999996</v>
      </c>
      <c r="D1976">
        <v>5.9</v>
      </c>
      <c r="E1976">
        <v>6.55</v>
      </c>
      <c r="F1976">
        <v>1.18</v>
      </c>
      <c r="G1976">
        <v>2.5299999999999998</v>
      </c>
      <c r="H1976">
        <v>3.28</v>
      </c>
      <c r="I1976">
        <v>3.03</v>
      </c>
      <c r="J1976">
        <v>0.75</v>
      </c>
      <c r="K1976">
        <v>0.05</v>
      </c>
    </row>
    <row r="1977" spans="1:11" x14ac:dyDescent="0.35">
      <c r="A1977" s="111">
        <v>38210</v>
      </c>
      <c r="B1977">
        <v>3.75</v>
      </c>
      <c r="C1977">
        <v>4.4000000000000004</v>
      </c>
      <c r="D1977">
        <v>5.7</v>
      </c>
      <c r="E1977">
        <v>6.3</v>
      </c>
      <c r="F1977">
        <v>0.98</v>
      </c>
      <c r="G1977">
        <v>2.2799999999999998</v>
      </c>
      <c r="H1977">
        <v>3.03</v>
      </c>
      <c r="I1977">
        <v>2.78</v>
      </c>
      <c r="J1977">
        <v>0.75</v>
      </c>
      <c r="K1977">
        <v>0.05</v>
      </c>
    </row>
    <row r="1978" spans="1:11" x14ac:dyDescent="0.35">
      <c r="A1978" s="111">
        <v>38217</v>
      </c>
      <c r="B1978">
        <v>3.75</v>
      </c>
      <c r="C1978">
        <v>4.4000000000000004</v>
      </c>
      <c r="D1978">
        <v>5.7</v>
      </c>
      <c r="E1978">
        <v>6.3</v>
      </c>
      <c r="F1978">
        <v>0.98</v>
      </c>
      <c r="G1978">
        <v>2.2799999999999998</v>
      </c>
      <c r="H1978">
        <v>3.03</v>
      </c>
      <c r="I1978">
        <v>2.78</v>
      </c>
      <c r="J1978">
        <v>0.75</v>
      </c>
      <c r="K1978">
        <v>0.05</v>
      </c>
    </row>
    <row r="1979" spans="1:11" x14ac:dyDescent="0.35">
      <c r="A1979" s="111">
        <v>38224</v>
      </c>
      <c r="B1979">
        <v>3.75</v>
      </c>
      <c r="C1979">
        <v>4.4000000000000004</v>
      </c>
      <c r="D1979">
        <v>5.7</v>
      </c>
      <c r="E1979">
        <v>6.3</v>
      </c>
      <c r="F1979">
        <v>0.98</v>
      </c>
      <c r="G1979">
        <v>2.2799999999999998</v>
      </c>
      <c r="H1979">
        <v>3.03</v>
      </c>
      <c r="I1979">
        <v>2.78</v>
      </c>
      <c r="J1979">
        <v>0.75</v>
      </c>
      <c r="K1979">
        <v>0.05</v>
      </c>
    </row>
    <row r="1980" spans="1:11" x14ac:dyDescent="0.35">
      <c r="A1980" s="111">
        <v>38231</v>
      </c>
      <c r="B1980">
        <v>3.75</v>
      </c>
      <c r="C1980">
        <v>4.5999999999999996</v>
      </c>
      <c r="D1980">
        <v>5.8</v>
      </c>
      <c r="E1980">
        <v>6.4</v>
      </c>
      <c r="F1980">
        <v>0.98</v>
      </c>
      <c r="G1980">
        <v>2.2799999999999998</v>
      </c>
      <c r="H1980">
        <v>3.03</v>
      </c>
      <c r="I1980">
        <v>2.78</v>
      </c>
      <c r="J1980">
        <v>0.75</v>
      </c>
      <c r="K1980">
        <v>0.05</v>
      </c>
    </row>
    <row r="1981" spans="1:11" x14ac:dyDescent="0.35">
      <c r="A1981" s="111">
        <v>38238</v>
      </c>
      <c r="B1981">
        <v>3.75</v>
      </c>
      <c r="C1981">
        <v>4.5999999999999996</v>
      </c>
      <c r="D1981">
        <v>5.8</v>
      </c>
      <c r="E1981">
        <v>6.4</v>
      </c>
      <c r="F1981">
        <v>0.98</v>
      </c>
      <c r="G1981">
        <v>2.2799999999999998</v>
      </c>
      <c r="H1981">
        <v>3.03</v>
      </c>
      <c r="I1981">
        <v>2.78</v>
      </c>
      <c r="J1981">
        <v>0.75</v>
      </c>
      <c r="K1981">
        <v>0.05</v>
      </c>
    </row>
    <row r="1982" spans="1:11" x14ac:dyDescent="0.35">
      <c r="A1982" s="111">
        <v>38245</v>
      </c>
      <c r="B1982">
        <v>4</v>
      </c>
      <c r="C1982">
        <v>4.8</v>
      </c>
      <c r="D1982">
        <v>5.9</v>
      </c>
      <c r="E1982">
        <v>6.45</v>
      </c>
      <c r="F1982">
        <v>1.23</v>
      </c>
      <c r="G1982">
        <v>2.4300000000000002</v>
      </c>
      <c r="H1982">
        <v>3.13</v>
      </c>
      <c r="I1982">
        <v>2.88</v>
      </c>
      <c r="J1982">
        <v>0.75</v>
      </c>
      <c r="K1982">
        <v>0.05</v>
      </c>
    </row>
    <row r="1983" spans="1:11" x14ac:dyDescent="0.35">
      <c r="A1983" s="111">
        <v>38252</v>
      </c>
      <c r="B1983">
        <v>4</v>
      </c>
      <c r="C1983">
        <v>4.8</v>
      </c>
      <c r="D1983">
        <v>5.8</v>
      </c>
      <c r="E1983">
        <v>6.4</v>
      </c>
      <c r="F1983">
        <v>1.23</v>
      </c>
      <c r="G1983">
        <v>2.4300000000000002</v>
      </c>
      <c r="H1983">
        <v>3.13</v>
      </c>
      <c r="I1983">
        <v>2.75</v>
      </c>
      <c r="J1983">
        <v>0.75</v>
      </c>
      <c r="K1983">
        <v>0.05</v>
      </c>
    </row>
    <row r="1984" spans="1:11" x14ac:dyDescent="0.35">
      <c r="A1984" s="111">
        <v>38259</v>
      </c>
      <c r="B1984">
        <v>4</v>
      </c>
      <c r="C1984">
        <v>4.8</v>
      </c>
      <c r="D1984">
        <v>5.8</v>
      </c>
      <c r="E1984">
        <v>6.3</v>
      </c>
      <c r="F1984">
        <v>1.23</v>
      </c>
      <c r="G1984">
        <v>2.23</v>
      </c>
      <c r="H1984">
        <v>2.88</v>
      </c>
      <c r="I1984">
        <v>2.63</v>
      </c>
      <c r="J1984">
        <v>0.75</v>
      </c>
      <c r="K1984">
        <v>0.05</v>
      </c>
    </row>
    <row r="1985" spans="1:11" x14ac:dyDescent="0.35">
      <c r="A1985" s="111">
        <v>38266</v>
      </c>
      <c r="B1985">
        <v>4</v>
      </c>
      <c r="C1985">
        <v>4.8</v>
      </c>
      <c r="D1985">
        <v>5.8</v>
      </c>
      <c r="E1985">
        <v>6.3</v>
      </c>
      <c r="F1985">
        <v>1.23</v>
      </c>
      <c r="G1985">
        <v>2.23</v>
      </c>
      <c r="H1985">
        <v>2.88</v>
      </c>
      <c r="I1985">
        <v>2.75</v>
      </c>
      <c r="J1985">
        <v>0.75</v>
      </c>
      <c r="K1985">
        <v>0.05</v>
      </c>
    </row>
    <row r="1986" spans="1:11" x14ac:dyDescent="0.35">
      <c r="A1986" s="111">
        <v>38273</v>
      </c>
      <c r="B1986">
        <v>4</v>
      </c>
      <c r="C1986">
        <v>4.9000000000000004</v>
      </c>
      <c r="D1986">
        <v>5.85</v>
      </c>
      <c r="E1986">
        <v>6.5</v>
      </c>
      <c r="F1986">
        <v>1.38</v>
      </c>
      <c r="G1986">
        <v>2.4300000000000002</v>
      </c>
      <c r="H1986">
        <v>3.03</v>
      </c>
      <c r="I1986">
        <v>2.78</v>
      </c>
      <c r="J1986">
        <v>0.75</v>
      </c>
      <c r="K1986">
        <v>0.05</v>
      </c>
    </row>
    <row r="1987" spans="1:11" x14ac:dyDescent="0.35">
      <c r="A1987" s="111">
        <v>38280</v>
      </c>
      <c r="B1987">
        <v>4.25</v>
      </c>
      <c r="C1987">
        <v>4.9000000000000004</v>
      </c>
      <c r="D1987">
        <v>5.85</v>
      </c>
      <c r="E1987">
        <v>6.4</v>
      </c>
      <c r="F1987">
        <v>1.38</v>
      </c>
      <c r="G1987">
        <v>2.4300000000000002</v>
      </c>
      <c r="H1987">
        <v>3.03</v>
      </c>
      <c r="I1987">
        <v>2.78</v>
      </c>
      <c r="J1987">
        <v>0.75</v>
      </c>
      <c r="K1987">
        <v>0.05</v>
      </c>
    </row>
    <row r="1988" spans="1:11" x14ac:dyDescent="0.35">
      <c r="A1988" s="111">
        <v>38287</v>
      </c>
      <c r="B1988">
        <v>4.25</v>
      </c>
      <c r="C1988">
        <v>4.9000000000000004</v>
      </c>
      <c r="D1988">
        <v>5.85</v>
      </c>
      <c r="E1988">
        <v>6.4</v>
      </c>
      <c r="F1988">
        <v>1.38</v>
      </c>
      <c r="G1988">
        <v>2.4300000000000002</v>
      </c>
      <c r="H1988">
        <v>3.03</v>
      </c>
      <c r="I1988">
        <v>2.78</v>
      </c>
      <c r="J1988">
        <v>0.75</v>
      </c>
      <c r="K1988">
        <v>0.05</v>
      </c>
    </row>
    <row r="1989" spans="1:11" x14ac:dyDescent="0.35">
      <c r="A1989" s="111">
        <v>38294</v>
      </c>
      <c r="B1989">
        <v>4.25</v>
      </c>
      <c r="C1989">
        <v>4.9000000000000004</v>
      </c>
      <c r="D1989">
        <v>5.8</v>
      </c>
      <c r="E1989">
        <v>6.3</v>
      </c>
      <c r="F1989">
        <v>1.38</v>
      </c>
      <c r="G1989">
        <v>2.4300000000000002</v>
      </c>
      <c r="H1989">
        <v>3.03</v>
      </c>
      <c r="I1989">
        <v>2.78</v>
      </c>
      <c r="J1989">
        <v>0.75</v>
      </c>
      <c r="K1989">
        <v>0.05</v>
      </c>
    </row>
    <row r="1990" spans="1:11" x14ac:dyDescent="0.35">
      <c r="A1990" s="111">
        <v>38301</v>
      </c>
      <c r="B1990">
        <v>4.25</v>
      </c>
      <c r="C1990">
        <v>4.9000000000000004</v>
      </c>
      <c r="D1990">
        <v>5.8</v>
      </c>
      <c r="E1990">
        <v>6.3</v>
      </c>
      <c r="F1990">
        <v>1.53</v>
      </c>
      <c r="G1990">
        <v>2.4300000000000002</v>
      </c>
      <c r="H1990">
        <v>3.03</v>
      </c>
      <c r="I1990">
        <v>2.78</v>
      </c>
      <c r="J1990">
        <v>0.75</v>
      </c>
      <c r="K1990">
        <v>0.05</v>
      </c>
    </row>
    <row r="1991" spans="1:11" x14ac:dyDescent="0.35">
      <c r="A1991" s="111">
        <v>38308</v>
      </c>
      <c r="B1991">
        <v>4.25</v>
      </c>
      <c r="C1991">
        <v>5</v>
      </c>
      <c r="D1991">
        <v>5.8</v>
      </c>
      <c r="E1991">
        <v>6.3</v>
      </c>
      <c r="F1991">
        <v>1.53</v>
      </c>
      <c r="G1991">
        <v>2.4300000000000002</v>
      </c>
      <c r="H1991">
        <v>3.03</v>
      </c>
      <c r="I1991">
        <v>2.78</v>
      </c>
      <c r="J1991">
        <v>0.75</v>
      </c>
      <c r="K1991">
        <v>0.05</v>
      </c>
    </row>
    <row r="1992" spans="1:11" x14ac:dyDescent="0.35">
      <c r="A1992" s="111">
        <v>38315</v>
      </c>
      <c r="B1992">
        <v>4.25</v>
      </c>
      <c r="C1992">
        <v>5</v>
      </c>
      <c r="D1992">
        <v>5.8</v>
      </c>
      <c r="E1992">
        <v>6.3</v>
      </c>
      <c r="F1992">
        <v>1.53</v>
      </c>
      <c r="G1992">
        <v>2.4300000000000002</v>
      </c>
      <c r="H1992">
        <v>3.03</v>
      </c>
      <c r="I1992">
        <v>2.78</v>
      </c>
      <c r="J1992">
        <v>0.75</v>
      </c>
      <c r="K1992">
        <v>0.05</v>
      </c>
    </row>
    <row r="1993" spans="1:11" x14ac:dyDescent="0.35">
      <c r="A1993" s="111">
        <v>38322</v>
      </c>
      <c r="B1993">
        <v>4.25</v>
      </c>
      <c r="C1993">
        <v>5</v>
      </c>
      <c r="D1993">
        <v>5.8</v>
      </c>
      <c r="E1993">
        <v>6.3</v>
      </c>
      <c r="F1993">
        <v>1.53</v>
      </c>
      <c r="G1993">
        <v>2.4300000000000002</v>
      </c>
      <c r="H1993">
        <v>3.03</v>
      </c>
      <c r="I1993">
        <v>2.78</v>
      </c>
      <c r="J1993">
        <v>0.75</v>
      </c>
      <c r="K1993">
        <v>0.05</v>
      </c>
    </row>
    <row r="1994" spans="1:11" x14ac:dyDescent="0.35">
      <c r="A1994" s="111">
        <v>38329</v>
      </c>
      <c r="B1994">
        <v>4.25</v>
      </c>
      <c r="C1994">
        <v>4.9000000000000004</v>
      </c>
      <c r="D1994">
        <v>5.7</v>
      </c>
      <c r="E1994">
        <v>6.15</v>
      </c>
      <c r="F1994">
        <v>1.38</v>
      </c>
      <c r="G1994">
        <v>2.1800000000000002</v>
      </c>
      <c r="H1994">
        <v>2.78</v>
      </c>
      <c r="I1994">
        <v>2.65</v>
      </c>
      <c r="J1994">
        <v>0.75</v>
      </c>
      <c r="K1994">
        <v>0.05</v>
      </c>
    </row>
    <row r="1995" spans="1:11" x14ac:dyDescent="0.35">
      <c r="A1995" s="111">
        <v>38336</v>
      </c>
      <c r="B1995">
        <v>4.25</v>
      </c>
      <c r="C1995">
        <v>4.8</v>
      </c>
      <c r="D1995">
        <v>5.6</v>
      </c>
      <c r="E1995">
        <v>6.05</v>
      </c>
      <c r="F1995">
        <v>1.43</v>
      </c>
      <c r="G1995">
        <v>2.1800000000000002</v>
      </c>
      <c r="H1995">
        <v>2.78</v>
      </c>
      <c r="I1995">
        <v>2.5299999999999998</v>
      </c>
      <c r="J1995">
        <v>0.75</v>
      </c>
      <c r="K1995">
        <v>0.05</v>
      </c>
    </row>
    <row r="1996" spans="1:11" x14ac:dyDescent="0.35">
      <c r="A1996" s="111">
        <v>38343</v>
      </c>
      <c r="B1996">
        <v>4.25</v>
      </c>
      <c r="C1996">
        <v>4.8</v>
      </c>
      <c r="D1996">
        <v>5.6</v>
      </c>
      <c r="E1996">
        <v>6.05</v>
      </c>
      <c r="F1996">
        <v>1.43</v>
      </c>
      <c r="G1996">
        <v>2.1800000000000002</v>
      </c>
      <c r="H1996">
        <v>2.78</v>
      </c>
      <c r="I1996">
        <v>2.5299999999999998</v>
      </c>
      <c r="J1996">
        <v>0.75</v>
      </c>
      <c r="K1996">
        <v>0.05</v>
      </c>
    </row>
    <row r="1997" spans="1:11" x14ac:dyDescent="0.35">
      <c r="A1997" s="111">
        <v>38350</v>
      </c>
      <c r="B1997">
        <v>4.25</v>
      </c>
      <c r="C1997">
        <v>4.8</v>
      </c>
      <c r="D1997">
        <v>5.6</v>
      </c>
      <c r="E1997">
        <v>6.05</v>
      </c>
      <c r="F1997">
        <v>1.43</v>
      </c>
      <c r="G1997">
        <v>2.1800000000000002</v>
      </c>
      <c r="H1997">
        <v>2.78</v>
      </c>
      <c r="I1997">
        <v>2.5299999999999998</v>
      </c>
      <c r="J1997">
        <v>0.75</v>
      </c>
      <c r="K1997">
        <v>0.05</v>
      </c>
    </row>
    <row r="1998" spans="1:11" x14ac:dyDescent="0.35">
      <c r="A1998" s="111">
        <v>38357</v>
      </c>
      <c r="B1998">
        <v>4.25</v>
      </c>
      <c r="C1998">
        <v>4.8</v>
      </c>
      <c r="D1998">
        <v>5.6</v>
      </c>
      <c r="E1998">
        <v>6.05</v>
      </c>
      <c r="F1998">
        <v>1.43</v>
      </c>
      <c r="G1998">
        <v>2.1800000000000002</v>
      </c>
      <c r="H1998">
        <v>2.78</v>
      </c>
      <c r="I1998">
        <v>2.5299999999999998</v>
      </c>
      <c r="J1998">
        <v>0.75</v>
      </c>
      <c r="K1998">
        <v>0.05</v>
      </c>
    </row>
    <row r="1999" spans="1:11" x14ac:dyDescent="0.35">
      <c r="A1999" s="111">
        <v>38364</v>
      </c>
      <c r="B1999">
        <v>4.25</v>
      </c>
      <c r="C1999">
        <v>4.8</v>
      </c>
      <c r="D1999">
        <v>5.6</v>
      </c>
      <c r="E1999">
        <v>6.05</v>
      </c>
      <c r="F1999">
        <v>1.43</v>
      </c>
      <c r="G1999">
        <v>2.1800000000000002</v>
      </c>
      <c r="H1999">
        <v>2.98</v>
      </c>
      <c r="I1999">
        <v>2.5299999999999998</v>
      </c>
      <c r="J1999">
        <v>0.75</v>
      </c>
      <c r="K1999">
        <v>0.05</v>
      </c>
    </row>
    <row r="2000" spans="1:11" x14ac:dyDescent="0.35">
      <c r="A2000" s="111">
        <v>38371</v>
      </c>
      <c r="B2000">
        <v>4.25</v>
      </c>
      <c r="C2000">
        <v>4.8</v>
      </c>
      <c r="D2000">
        <v>5.6</v>
      </c>
      <c r="E2000">
        <v>6.05</v>
      </c>
      <c r="F2000">
        <v>1.43</v>
      </c>
      <c r="G2000">
        <v>2.1800000000000002</v>
      </c>
      <c r="H2000">
        <v>2.98</v>
      </c>
      <c r="I2000">
        <v>2.73</v>
      </c>
      <c r="J2000">
        <v>0.75</v>
      </c>
      <c r="K2000">
        <v>0.05</v>
      </c>
    </row>
    <row r="2001" spans="1:11" x14ac:dyDescent="0.35">
      <c r="A2001" s="111">
        <v>38378</v>
      </c>
      <c r="B2001">
        <v>4.25</v>
      </c>
      <c r="C2001">
        <v>4.8</v>
      </c>
      <c r="D2001">
        <v>5.6</v>
      </c>
      <c r="E2001">
        <v>6.05</v>
      </c>
      <c r="F2001">
        <v>1.43</v>
      </c>
      <c r="G2001">
        <v>2.1800000000000002</v>
      </c>
      <c r="H2001">
        <v>2.88</v>
      </c>
      <c r="I2001">
        <v>2.63</v>
      </c>
      <c r="J2001">
        <v>0.75</v>
      </c>
      <c r="K2001">
        <v>0.05</v>
      </c>
    </row>
    <row r="2002" spans="1:11" x14ac:dyDescent="0.35">
      <c r="A2002" s="111">
        <v>38385</v>
      </c>
      <c r="B2002">
        <v>4.25</v>
      </c>
      <c r="C2002">
        <v>4.8</v>
      </c>
      <c r="D2002">
        <v>5.6</v>
      </c>
      <c r="E2002">
        <v>6.05</v>
      </c>
      <c r="F2002">
        <v>1.43</v>
      </c>
      <c r="G2002">
        <v>2.1800000000000002</v>
      </c>
      <c r="H2002">
        <v>2.88</v>
      </c>
      <c r="I2002">
        <v>2.63</v>
      </c>
      <c r="J2002">
        <v>0.75</v>
      </c>
      <c r="K2002">
        <v>0.05</v>
      </c>
    </row>
    <row r="2003" spans="1:11" x14ac:dyDescent="0.35">
      <c r="A2003" s="111">
        <v>38392</v>
      </c>
      <c r="B2003">
        <v>4.25</v>
      </c>
      <c r="C2003">
        <v>4.8</v>
      </c>
      <c r="D2003">
        <v>5.6</v>
      </c>
      <c r="E2003">
        <v>6.05</v>
      </c>
      <c r="F2003">
        <v>1.43</v>
      </c>
      <c r="G2003">
        <v>2.1800000000000002</v>
      </c>
      <c r="H2003">
        <v>2.88</v>
      </c>
      <c r="I2003">
        <v>2.63</v>
      </c>
      <c r="J2003">
        <v>0.75</v>
      </c>
      <c r="K2003">
        <v>0.05</v>
      </c>
    </row>
    <row r="2004" spans="1:11" x14ac:dyDescent="0.35">
      <c r="A2004" s="111">
        <v>38399</v>
      </c>
      <c r="B2004">
        <v>4.25</v>
      </c>
      <c r="C2004">
        <v>4.8</v>
      </c>
      <c r="D2004">
        <v>5.6</v>
      </c>
      <c r="E2004">
        <v>6.05</v>
      </c>
      <c r="F2004">
        <v>1.43</v>
      </c>
      <c r="G2004">
        <v>2.1800000000000002</v>
      </c>
      <c r="H2004">
        <v>2.88</v>
      </c>
      <c r="I2004">
        <v>2.63</v>
      </c>
      <c r="J2004">
        <v>0.75</v>
      </c>
      <c r="K2004">
        <v>0.05</v>
      </c>
    </row>
    <row r="2005" spans="1:11" x14ac:dyDescent="0.35">
      <c r="A2005" s="111">
        <v>38406</v>
      </c>
      <c r="B2005">
        <v>4.25</v>
      </c>
      <c r="C2005">
        <v>4.8</v>
      </c>
      <c r="D2005">
        <v>5.6</v>
      </c>
      <c r="E2005">
        <v>6.05</v>
      </c>
      <c r="F2005">
        <v>1.43</v>
      </c>
      <c r="G2005">
        <v>2.1800000000000002</v>
      </c>
      <c r="H2005">
        <v>2.88</v>
      </c>
      <c r="I2005">
        <v>2.63</v>
      </c>
      <c r="J2005">
        <v>0.75</v>
      </c>
      <c r="K2005">
        <v>0.05</v>
      </c>
    </row>
    <row r="2006" spans="1:11" x14ac:dyDescent="0.35">
      <c r="A2006" s="111">
        <v>38413</v>
      </c>
      <c r="B2006">
        <v>4.25</v>
      </c>
      <c r="C2006">
        <v>4.8</v>
      </c>
      <c r="D2006">
        <v>5.6</v>
      </c>
      <c r="E2006">
        <v>6.05</v>
      </c>
      <c r="F2006">
        <v>1.43</v>
      </c>
      <c r="G2006">
        <v>2.1800000000000002</v>
      </c>
      <c r="H2006">
        <v>2.88</v>
      </c>
      <c r="I2006">
        <v>2.63</v>
      </c>
      <c r="J2006">
        <v>0.75</v>
      </c>
      <c r="K2006">
        <v>0.05</v>
      </c>
    </row>
    <row r="2007" spans="1:11" x14ac:dyDescent="0.35">
      <c r="A2007" s="111">
        <v>38420</v>
      </c>
      <c r="B2007">
        <v>4.25</v>
      </c>
      <c r="C2007">
        <v>4.8</v>
      </c>
      <c r="D2007">
        <v>5.6</v>
      </c>
      <c r="E2007">
        <v>6.05</v>
      </c>
      <c r="F2007">
        <v>1.43</v>
      </c>
      <c r="G2007">
        <v>2.1800000000000002</v>
      </c>
      <c r="H2007">
        <v>2.88</v>
      </c>
      <c r="I2007">
        <v>2.63</v>
      </c>
      <c r="J2007">
        <v>0.75</v>
      </c>
      <c r="K2007">
        <v>0.05</v>
      </c>
    </row>
    <row r="2008" spans="1:11" x14ac:dyDescent="0.35">
      <c r="A2008" s="111">
        <v>38427</v>
      </c>
      <c r="B2008">
        <v>4.25</v>
      </c>
      <c r="C2008">
        <v>4.8</v>
      </c>
      <c r="D2008">
        <v>5.6</v>
      </c>
      <c r="E2008">
        <v>6.05</v>
      </c>
      <c r="F2008">
        <v>1.43</v>
      </c>
      <c r="G2008">
        <v>2.1800000000000002</v>
      </c>
      <c r="H2008">
        <v>2.88</v>
      </c>
      <c r="I2008">
        <v>2.63</v>
      </c>
      <c r="J2008">
        <v>0.75</v>
      </c>
      <c r="K2008">
        <v>0.05</v>
      </c>
    </row>
    <row r="2009" spans="1:11" x14ac:dyDescent="0.35">
      <c r="A2009" s="111">
        <v>38434</v>
      </c>
      <c r="B2009">
        <v>4.25</v>
      </c>
      <c r="C2009">
        <v>4.8</v>
      </c>
      <c r="D2009">
        <v>5.6</v>
      </c>
      <c r="E2009">
        <v>6.05</v>
      </c>
      <c r="F2009">
        <v>1.43</v>
      </c>
      <c r="G2009">
        <v>2.1800000000000002</v>
      </c>
      <c r="H2009">
        <v>2.88</v>
      </c>
      <c r="I2009">
        <v>2.63</v>
      </c>
      <c r="J2009">
        <v>0.75</v>
      </c>
      <c r="K2009">
        <v>0.05</v>
      </c>
    </row>
    <row r="2010" spans="1:11" x14ac:dyDescent="0.35">
      <c r="A2010" s="111">
        <v>38441</v>
      </c>
      <c r="B2010">
        <v>4.25</v>
      </c>
      <c r="C2010">
        <v>5.05</v>
      </c>
      <c r="D2010">
        <v>5.85</v>
      </c>
      <c r="E2010">
        <v>6.25</v>
      </c>
      <c r="F2010">
        <v>1.63</v>
      </c>
      <c r="G2010">
        <v>2.38</v>
      </c>
      <c r="H2010">
        <v>2.98</v>
      </c>
      <c r="I2010">
        <v>2.73</v>
      </c>
      <c r="J2010">
        <v>0.75</v>
      </c>
      <c r="K2010">
        <v>0.05</v>
      </c>
    </row>
    <row r="2011" spans="1:11" x14ac:dyDescent="0.35">
      <c r="A2011" s="111">
        <v>38448</v>
      </c>
      <c r="B2011">
        <v>4.25</v>
      </c>
      <c r="C2011">
        <v>5.05</v>
      </c>
      <c r="D2011">
        <v>5.85</v>
      </c>
      <c r="E2011">
        <v>6.25</v>
      </c>
      <c r="F2011">
        <v>1.63</v>
      </c>
      <c r="G2011">
        <v>2.38</v>
      </c>
      <c r="H2011">
        <v>2.98</v>
      </c>
      <c r="I2011">
        <v>2.73</v>
      </c>
      <c r="J2011">
        <v>0.75</v>
      </c>
      <c r="K2011">
        <v>0.05</v>
      </c>
    </row>
    <row r="2012" spans="1:11" x14ac:dyDescent="0.35">
      <c r="A2012" s="111">
        <v>38455</v>
      </c>
      <c r="B2012">
        <v>4.25</v>
      </c>
      <c r="C2012">
        <v>5.05</v>
      </c>
      <c r="D2012">
        <v>5.85</v>
      </c>
      <c r="E2012">
        <v>6.25</v>
      </c>
      <c r="F2012">
        <v>1.63</v>
      </c>
      <c r="G2012">
        <v>2.38</v>
      </c>
      <c r="H2012">
        <v>2.98</v>
      </c>
      <c r="I2012">
        <v>2.73</v>
      </c>
      <c r="J2012">
        <v>0.75</v>
      </c>
      <c r="K2012">
        <v>0.05</v>
      </c>
    </row>
    <row r="2013" spans="1:11" x14ac:dyDescent="0.35">
      <c r="A2013" s="111">
        <v>38462</v>
      </c>
      <c r="B2013">
        <v>4.25</v>
      </c>
      <c r="C2013">
        <v>4.9000000000000004</v>
      </c>
      <c r="D2013">
        <v>5.6</v>
      </c>
      <c r="E2013">
        <v>6.05</v>
      </c>
      <c r="F2013">
        <v>1.48</v>
      </c>
      <c r="G2013">
        <v>2.23</v>
      </c>
      <c r="H2013">
        <v>2.78</v>
      </c>
      <c r="I2013">
        <v>2.5299999999999998</v>
      </c>
      <c r="J2013">
        <v>0.75</v>
      </c>
      <c r="K2013">
        <v>0.05</v>
      </c>
    </row>
    <row r="2014" spans="1:11" x14ac:dyDescent="0.35">
      <c r="A2014" s="111">
        <v>38469</v>
      </c>
      <c r="B2014">
        <v>4.25</v>
      </c>
      <c r="C2014">
        <v>4.9000000000000004</v>
      </c>
      <c r="D2014">
        <v>5.6</v>
      </c>
      <c r="E2014">
        <v>6.05</v>
      </c>
      <c r="F2014">
        <v>1.48</v>
      </c>
      <c r="G2014">
        <v>2.23</v>
      </c>
      <c r="H2014">
        <v>2.78</v>
      </c>
      <c r="I2014">
        <v>2.5299999999999998</v>
      </c>
      <c r="J2014">
        <v>0.75</v>
      </c>
      <c r="K2014">
        <v>0.05</v>
      </c>
    </row>
    <row r="2015" spans="1:11" x14ac:dyDescent="0.35">
      <c r="A2015" s="111">
        <v>38476</v>
      </c>
      <c r="B2015">
        <v>4.25</v>
      </c>
      <c r="C2015">
        <v>4.9000000000000004</v>
      </c>
      <c r="D2015">
        <v>5.6</v>
      </c>
      <c r="E2015">
        <v>6.05</v>
      </c>
      <c r="F2015">
        <v>1.48</v>
      </c>
      <c r="G2015">
        <v>2.23</v>
      </c>
      <c r="H2015">
        <v>2.78</v>
      </c>
      <c r="I2015">
        <v>2.5299999999999998</v>
      </c>
      <c r="J2015">
        <v>0.75</v>
      </c>
      <c r="K2015">
        <v>0.05</v>
      </c>
    </row>
    <row r="2016" spans="1:11" x14ac:dyDescent="0.35">
      <c r="A2016" s="111">
        <v>38483</v>
      </c>
      <c r="B2016">
        <v>4.25</v>
      </c>
      <c r="C2016">
        <v>4.9000000000000004</v>
      </c>
      <c r="D2016">
        <v>5.6</v>
      </c>
      <c r="E2016">
        <v>6.05</v>
      </c>
      <c r="F2016">
        <v>1.48</v>
      </c>
      <c r="G2016">
        <v>2.23</v>
      </c>
      <c r="H2016">
        <v>2.78</v>
      </c>
      <c r="I2016">
        <v>2.5299999999999998</v>
      </c>
      <c r="J2016">
        <v>0.75</v>
      </c>
      <c r="K2016">
        <v>0.05</v>
      </c>
    </row>
    <row r="2017" spans="1:11" x14ac:dyDescent="0.35">
      <c r="A2017" s="111">
        <v>38490</v>
      </c>
      <c r="B2017">
        <v>4.25</v>
      </c>
      <c r="C2017">
        <v>4.9000000000000004</v>
      </c>
      <c r="D2017">
        <v>5.6</v>
      </c>
      <c r="E2017">
        <v>6.05</v>
      </c>
      <c r="F2017">
        <v>1.48</v>
      </c>
      <c r="G2017">
        <v>2.23</v>
      </c>
      <c r="H2017">
        <v>2.78</v>
      </c>
      <c r="I2017">
        <v>2.5299999999999998</v>
      </c>
      <c r="J2017">
        <v>0.75</v>
      </c>
      <c r="K2017">
        <v>0.05</v>
      </c>
    </row>
    <row r="2018" spans="1:11" x14ac:dyDescent="0.35">
      <c r="A2018" s="111">
        <v>38497</v>
      </c>
      <c r="B2018">
        <v>4.25</v>
      </c>
      <c r="C2018">
        <v>4.8499999999999996</v>
      </c>
      <c r="D2018">
        <v>5.6</v>
      </c>
      <c r="E2018">
        <v>5.95</v>
      </c>
      <c r="F2018">
        <v>1.48</v>
      </c>
      <c r="G2018">
        <v>2.23</v>
      </c>
      <c r="H2018">
        <v>2.78</v>
      </c>
      <c r="I2018">
        <v>2.5299999999999998</v>
      </c>
      <c r="J2018">
        <v>0.75</v>
      </c>
      <c r="K2018">
        <v>0.05</v>
      </c>
    </row>
    <row r="2019" spans="1:11" x14ac:dyDescent="0.35">
      <c r="A2019" s="111">
        <v>38504</v>
      </c>
      <c r="B2019">
        <v>4.25</v>
      </c>
      <c r="C2019">
        <v>4.8499999999999996</v>
      </c>
      <c r="D2019">
        <v>5.5</v>
      </c>
      <c r="E2019">
        <v>5.85</v>
      </c>
      <c r="F2019">
        <v>1.38</v>
      </c>
      <c r="G2019">
        <v>2.13</v>
      </c>
      <c r="H2019">
        <v>2.68</v>
      </c>
      <c r="I2019">
        <v>2.4300000000000002</v>
      </c>
      <c r="J2019">
        <v>0.75</v>
      </c>
      <c r="K2019">
        <v>0.05</v>
      </c>
    </row>
    <row r="2020" spans="1:11" x14ac:dyDescent="0.35">
      <c r="A2020" s="111">
        <v>38511</v>
      </c>
      <c r="B2020">
        <v>4.25</v>
      </c>
      <c r="C2020">
        <v>4.75</v>
      </c>
      <c r="D2020">
        <v>5.35</v>
      </c>
      <c r="E2020">
        <v>5.7</v>
      </c>
      <c r="F2020">
        <v>1.38</v>
      </c>
      <c r="G2020">
        <v>2.13</v>
      </c>
      <c r="H2020">
        <v>2.68</v>
      </c>
      <c r="I2020">
        <v>2.4300000000000002</v>
      </c>
      <c r="J2020">
        <v>0.75</v>
      </c>
      <c r="K2020">
        <v>0.05</v>
      </c>
    </row>
    <row r="2021" spans="1:11" x14ac:dyDescent="0.35">
      <c r="A2021" s="111">
        <v>38518</v>
      </c>
      <c r="B2021">
        <v>4.25</v>
      </c>
      <c r="C2021">
        <v>4.75</v>
      </c>
      <c r="D2021">
        <v>5.35</v>
      </c>
      <c r="E2021">
        <v>5.7</v>
      </c>
      <c r="F2021">
        <v>1.38</v>
      </c>
      <c r="G2021">
        <v>2.13</v>
      </c>
      <c r="H2021">
        <v>2.68</v>
      </c>
      <c r="I2021">
        <v>2.4300000000000002</v>
      </c>
      <c r="J2021">
        <v>0.75</v>
      </c>
      <c r="K2021">
        <v>0.05</v>
      </c>
    </row>
    <row r="2022" spans="1:11" x14ac:dyDescent="0.35">
      <c r="A2022" s="111">
        <v>38525</v>
      </c>
      <c r="B2022">
        <v>4.25</v>
      </c>
      <c r="C2022">
        <v>4.75</v>
      </c>
      <c r="D2022">
        <v>5.35</v>
      </c>
      <c r="E2022">
        <v>5.7</v>
      </c>
      <c r="F2022">
        <v>1.38</v>
      </c>
      <c r="G2022">
        <v>2.13</v>
      </c>
      <c r="H2022">
        <v>2.68</v>
      </c>
      <c r="I2022">
        <v>2.4300000000000002</v>
      </c>
      <c r="J2022">
        <v>0.75</v>
      </c>
      <c r="K2022">
        <v>0.05</v>
      </c>
    </row>
    <row r="2023" spans="1:11" x14ac:dyDescent="0.35">
      <c r="A2023" s="111">
        <v>38532</v>
      </c>
      <c r="B2023">
        <v>4.25</v>
      </c>
      <c r="C2023">
        <v>4.75</v>
      </c>
      <c r="D2023">
        <v>5.35</v>
      </c>
      <c r="E2023">
        <v>5.7</v>
      </c>
      <c r="F2023">
        <v>1.28</v>
      </c>
      <c r="G2023">
        <v>1.93</v>
      </c>
      <c r="H2023">
        <v>2.48</v>
      </c>
      <c r="I2023">
        <v>2.23</v>
      </c>
      <c r="J2023">
        <v>0.75</v>
      </c>
      <c r="K2023">
        <v>0.05</v>
      </c>
    </row>
    <row r="2024" spans="1:11" x14ac:dyDescent="0.35">
      <c r="A2024" s="111">
        <v>38539</v>
      </c>
      <c r="B2024">
        <v>4.25</v>
      </c>
      <c r="C2024">
        <v>4.75</v>
      </c>
      <c r="D2024">
        <v>5.35</v>
      </c>
      <c r="E2024">
        <v>5.7</v>
      </c>
      <c r="F2024">
        <v>1.28</v>
      </c>
      <c r="G2024">
        <v>1.93</v>
      </c>
      <c r="H2024">
        <v>2.48</v>
      </c>
      <c r="I2024">
        <v>2.23</v>
      </c>
      <c r="J2024">
        <v>0.75</v>
      </c>
      <c r="K2024">
        <v>0.05</v>
      </c>
    </row>
    <row r="2025" spans="1:11" x14ac:dyDescent="0.35">
      <c r="A2025" s="111">
        <v>38546</v>
      </c>
      <c r="B2025">
        <v>4.25</v>
      </c>
      <c r="C2025">
        <v>4.75</v>
      </c>
      <c r="D2025">
        <v>5.35</v>
      </c>
      <c r="E2025">
        <v>5.7</v>
      </c>
      <c r="F2025">
        <v>1.28</v>
      </c>
      <c r="G2025">
        <v>1.93</v>
      </c>
      <c r="H2025">
        <v>2.48</v>
      </c>
      <c r="I2025">
        <v>2.23</v>
      </c>
      <c r="J2025">
        <v>0.75</v>
      </c>
      <c r="K2025">
        <v>0.05</v>
      </c>
    </row>
    <row r="2026" spans="1:11" x14ac:dyDescent="0.35">
      <c r="A2026" s="111">
        <v>38553</v>
      </c>
      <c r="B2026">
        <v>4.25</v>
      </c>
      <c r="C2026">
        <v>4.9000000000000004</v>
      </c>
      <c r="D2026">
        <v>5.4</v>
      </c>
      <c r="E2026">
        <v>5.8</v>
      </c>
      <c r="F2026">
        <v>1.28</v>
      </c>
      <c r="G2026">
        <v>1.93</v>
      </c>
      <c r="H2026">
        <v>2.48</v>
      </c>
      <c r="I2026">
        <v>2.23</v>
      </c>
      <c r="J2026">
        <v>0.75</v>
      </c>
      <c r="K2026">
        <v>0.05</v>
      </c>
    </row>
    <row r="2027" spans="1:11" x14ac:dyDescent="0.35">
      <c r="A2027" s="111">
        <v>38560</v>
      </c>
      <c r="B2027">
        <v>4.25</v>
      </c>
      <c r="C2027">
        <v>4.9000000000000004</v>
      </c>
      <c r="D2027">
        <v>5.4</v>
      </c>
      <c r="E2027">
        <v>5.8</v>
      </c>
      <c r="F2027">
        <v>1.28</v>
      </c>
      <c r="G2027">
        <v>1.93</v>
      </c>
      <c r="H2027">
        <v>2.48</v>
      </c>
      <c r="I2027">
        <v>2.23</v>
      </c>
      <c r="J2027">
        <v>0.75</v>
      </c>
      <c r="K2027">
        <v>0.05</v>
      </c>
    </row>
    <row r="2028" spans="1:11" x14ac:dyDescent="0.35">
      <c r="A2028" s="111">
        <v>38567</v>
      </c>
      <c r="B2028">
        <v>4.25</v>
      </c>
      <c r="C2028">
        <v>4.9000000000000004</v>
      </c>
      <c r="D2028">
        <v>5.4</v>
      </c>
      <c r="E2028">
        <v>5.8</v>
      </c>
      <c r="F2028">
        <v>1.28</v>
      </c>
      <c r="G2028">
        <v>1.93</v>
      </c>
      <c r="H2028">
        <v>2.48</v>
      </c>
      <c r="I2028">
        <v>2.23</v>
      </c>
      <c r="J2028">
        <v>0.75</v>
      </c>
      <c r="K2028">
        <v>0.05</v>
      </c>
    </row>
    <row r="2029" spans="1:11" x14ac:dyDescent="0.35">
      <c r="A2029" s="111">
        <v>38574</v>
      </c>
      <c r="B2029">
        <v>4.25</v>
      </c>
      <c r="C2029">
        <v>4.9000000000000004</v>
      </c>
      <c r="D2029">
        <v>5.4</v>
      </c>
      <c r="E2029">
        <v>5.8</v>
      </c>
      <c r="F2029">
        <v>1.28</v>
      </c>
      <c r="G2029">
        <v>1.93</v>
      </c>
      <c r="H2029">
        <v>2.48</v>
      </c>
      <c r="I2029">
        <v>2.23</v>
      </c>
      <c r="J2029">
        <v>0.75</v>
      </c>
      <c r="K2029">
        <v>0.05</v>
      </c>
    </row>
    <row r="2030" spans="1:11" x14ac:dyDescent="0.35">
      <c r="A2030" s="111">
        <v>38581</v>
      </c>
      <c r="B2030">
        <v>4.25</v>
      </c>
      <c r="C2030">
        <v>5</v>
      </c>
      <c r="D2030">
        <v>5.5</v>
      </c>
      <c r="E2030">
        <v>5.9</v>
      </c>
      <c r="F2030">
        <v>1.28</v>
      </c>
      <c r="G2030">
        <v>1.93</v>
      </c>
      <c r="H2030">
        <v>2.48</v>
      </c>
      <c r="I2030">
        <v>2.23</v>
      </c>
      <c r="J2030">
        <v>0.75</v>
      </c>
      <c r="K2030">
        <v>0.05</v>
      </c>
    </row>
    <row r="2031" spans="1:11" x14ac:dyDescent="0.35">
      <c r="A2031" s="111">
        <v>38588</v>
      </c>
      <c r="B2031">
        <v>4.25</v>
      </c>
      <c r="C2031">
        <v>5</v>
      </c>
      <c r="D2031">
        <v>5.4</v>
      </c>
      <c r="E2031">
        <v>5.8</v>
      </c>
      <c r="F2031">
        <v>1.28</v>
      </c>
      <c r="G2031">
        <v>1.93</v>
      </c>
      <c r="H2031">
        <v>2.48</v>
      </c>
      <c r="I2031">
        <v>2.23</v>
      </c>
      <c r="J2031">
        <v>0.75</v>
      </c>
      <c r="K2031">
        <v>0.05</v>
      </c>
    </row>
    <row r="2032" spans="1:11" x14ac:dyDescent="0.35">
      <c r="A2032" s="111">
        <v>38595</v>
      </c>
      <c r="B2032">
        <v>4.25</v>
      </c>
      <c r="C2032">
        <v>5</v>
      </c>
      <c r="D2032">
        <v>5.4</v>
      </c>
      <c r="E2032">
        <v>5.8</v>
      </c>
      <c r="F2032">
        <v>1.28</v>
      </c>
      <c r="G2032">
        <v>1.93</v>
      </c>
      <c r="H2032">
        <v>2.48</v>
      </c>
      <c r="I2032">
        <v>2.23</v>
      </c>
      <c r="J2032">
        <v>0.75</v>
      </c>
      <c r="K2032">
        <v>0.05</v>
      </c>
    </row>
    <row r="2033" spans="1:11" x14ac:dyDescent="0.35">
      <c r="A2033" s="111">
        <v>38602</v>
      </c>
      <c r="B2033">
        <v>4.25</v>
      </c>
      <c r="C2033">
        <v>5</v>
      </c>
      <c r="D2033">
        <v>5.4</v>
      </c>
      <c r="E2033">
        <v>5.8</v>
      </c>
      <c r="F2033">
        <v>1.28</v>
      </c>
      <c r="G2033">
        <v>1.93</v>
      </c>
      <c r="H2033">
        <v>2.48</v>
      </c>
      <c r="I2033">
        <v>2.23</v>
      </c>
      <c r="J2033">
        <v>0.75</v>
      </c>
      <c r="K2033">
        <v>0.05</v>
      </c>
    </row>
    <row r="2034" spans="1:11" x14ac:dyDescent="0.35">
      <c r="A2034" s="111">
        <v>38609</v>
      </c>
      <c r="B2034">
        <v>4.5</v>
      </c>
      <c r="C2034">
        <v>5</v>
      </c>
      <c r="D2034">
        <v>5.4</v>
      </c>
      <c r="E2034">
        <v>5.8</v>
      </c>
      <c r="F2034">
        <v>1.28</v>
      </c>
      <c r="G2034">
        <v>1.93</v>
      </c>
      <c r="H2034">
        <v>2.48</v>
      </c>
      <c r="I2034">
        <v>2.23</v>
      </c>
      <c r="J2034">
        <v>0.75</v>
      </c>
      <c r="K2034">
        <v>0.05</v>
      </c>
    </row>
    <row r="2035" spans="1:11" x14ac:dyDescent="0.35">
      <c r="A2035" s="111">
        <v>38616</v>
      </c>
      <c r="B2035">
        <v>4.5</v>
      </c>
      <c r="C2035">
        <v>5</v>
      </c>
      <c r="D2035">
        <v>5.4</v>
      </c>
      <c r="E2035">
        <v>5.8</v>
      </c>
      <c r="F2035">
        <v>1.28</v>
      </c>
      <c r="G2035">
        <v>1.93</v>
      </c>
      <c r="H2035">
        <v>2.48</v>
      </c>
      <c r="I2035">
        <v>2.23</v>
      </c>
      <c r="J2035">
        <v>0.75</v>
      </c>
      <c r="K2035">
        <v>0.05</v>
      </c>
    </row>
    <row r="2036" spans="1:11" x14ac:dyDescent="0.35">
      <c r="A2036" s="111">
        <v>38623</v>
      </c>
      <c r="B2036">
        <v>4.5</v>
      </c>
      <c r="C2036">
        <v>5</v>
      </c>
      <c r="D2036">
        <v>5.4</v>
      </c>
      <c r="E2036">
        <v>5.8</v>
      </c>
      <c r="F2036">
        <v>1.28</v>
      </c>
      <c r="G2036">
        <v>1.93</v>
      </c>
      <c r="H2036">
        <v>2.48</v>
      </c>
      <c r="I2036">
        <v>2.23</v>
      </c>
      <c r="J2036">
        <v>0.75</v>
      </c>
      <c r="K2036">
        <v>0.05</v>
      </c>
    </row>
    <row r="2037" spans="1:11" x14ac:dyDescent="0.35">
      <c r="A2037" s="111">
        <v>38630</v>
      </c>
      <c r="B2037">
        <v>4.5</v>
      </c>
      <c r="C2037">
        <v>5.05</v>
      </c>
      <c r="D2037">
        <v>5.4</v>
      </c>
      <c r="E2037">
        <v>5.8</v>
      </c>
      <c r="F2037">
        <v>1.28</v>
      </c>
      <c r="G2037">
        <v>1.93</v>
      </c>
      <c r="H2037">
        <v>2.48</v>
      </c>
      <c r="I2037">
        <v>2.23</v>
      </c>
      <c r="J2037">
        <v>0.75</v>
      </c>
      <c r="K2037">
        <v>0.05</v>
      </c>
    </row>
    <row r="2038" spans="1:11" x14ac:dyDescent="0.35">
      <c r="A2038" s="111">
        <v>38637</v>
      </c>
      <c r="B2038">
        <v>4.5</v>
      </c>
      <c r="C2038">
        <v>5.05</v>
      </c>
      <c r="D2038">
        <v>5.45</v>
      </c>
      <c r="E2038">
        <v>5.9</v>
      </c>
      <c r="F2038">
        <v>1.58</v>
      </c>
      <c r="G2038">
        <v>2.13</v>
      </c>
      <c r="H2038">
        <v>2.58</v>
      </c>
      <c r="I2038">
        <v>2.33</v>
      </c>
      <c r="J2038">
        <v>0.75</v>
      </c>
      <c r="K2038">
        <v>0.05</v>
      </c>
    </row>
    <row r="2039" spans="1:11" x14ac:dyDescent="0.35">
      <c r="A2039" s="111">
        <v>38644</v>
      </c>
      <c r="B2039">
        <v>4.75</v>
      </c>
      <c r="C2039">
        <v>5.05</v>
      </c>
      <c r="D2039">
        <v>5.55</v>
      </c>
      <c r="E2039">
        <v>6</v>
      </c>
      <c r="F2039">
        <v>1.58</v>
      </c>
      <c r="G2039">
        <v>2.13</v>
      </c>
      <c r="H2039">
        <v>2.58</v>
      </c>
      <c r="I2039">
        <v>2.33</v>
      </c>
      <c r="J2039">
        <v>0.75</v>
      </c>
      <c r="K2039">
        <v>0.05</v>
      </c>
    </row>
    <row r="2040" spans="1:11" x14ac:dyDescent="0.35">
      <c r="A2040" s="111">
        <v>38651</v>
      </c>
      <c r="B2040">
        <v>4.75</v>
      </c>
      <c r="C2040">
        <v>5.25</v>
      </c>
      <c r="D2040">
        <v>5.6</v>
      </c>
      <c r="E2040">
        <v>6</v>
      </c>
      <c r="F2040">
        <v>1.78</v>
      </c>
      <c r="G2040">
        <v>2.23</v>
      </c>
      <c r="H2040">
        <v>2.68</v>
      </c>
      <c r="I2040">
        <v>2.4300000000000002</v>
      </c>
      <c r="J2040">
        <v>0.75</v>
      </c>
      <c r="K2040">
        <v>0.05</v>
      </c>
    </row>
    <row r="2041" spans="1:11" x14ac:dyDescent="0.35">
      <c r="A2041" s="111">
        <v>38658</v>
      </c>
      <c r="B2041">
        <v>4.75</v>
      </c>
      <c r="C2041">
        <v>5.4</v>
      </c>
      <c r="D2041">
        <v>5.65</v>
      </c>
      <c r="E2041">
        <v>6.15</v>
      </c>
      <c r="F2041">
        <v>1.78</v>
      </c>
      <c r="G2041">
        <v>2.23</v>
      </c>
      <c r="H2041">
        <v>2.68</v>
      </c>
      <c r="I2041">
        <v>2.4300000000000002</v>
      </c>
      <c r="J2041">
        <v>0.75</v>
      </c>
      <c r="K2041">
        <v>0.05</v>
      </c>
    </row>
    <row r="2042" spans="1:11" x14ac:dyDescent="0.35">
      <c r="A2042" s="111">
        <v>38665</v>
      </c>
      <c r="B2042">
        <v>4.75</v>
      </c>
      <c r="C2042">
        <v>5.4</v>
      </c>
      <c r="D2042">
        <v>5.65</v>
      </c>
      <c r="E2042">
        <v>6.15</v>
      </c>
      <c r="F2042">
        <v>1.88</v>
      </c>
      <c r="G2042">
        <v>2.23</v>
      </c>
      <c r="H2042">
        <v>2.68</v>
      </c>
      <c r="I2042">
        <v>2.4300000000000002</v>
      </c>
      <c r="J2042">
        <v>0.75</v>
      </c>
      <c r="K2042">
        <v>0.05</v>
      </c>
    </row>
    <row r="2043" spans="1:11" x14ac:dyDescent="0.35">
      <c r="A2043" s="111">
        <v>38672</v>
      </c>
      <c r="B2043">
        <v>4.75</v>
      </c>
      <c r="C2043">
        <v>5.4</v>
      </c>
      <c r="D2043">
        <v>5.65</v>
      </c>
      <c r="E2043">
        <v>6.15</v>
      </c>
      <c r="F2043">
        <v>1.88</v>
      </c>
      <c r="G2043">
        <v>2.23</v>
      </c>
      <c r="H2043">
        <v>2.68</v>
      </c>
      <c r="I2043">
        <v>2.4300000000000002</v>
      </c>
      <c r="J2043">
        <v>0.75</v>
      </c>
      <c r="K2043">
        <v>0.05</v>
      </c>
    </row>
    <row r="2044" spans="1:11" x14ac:dyDescent="0.35">
      <c r="A2044" s="111">
        <v>38679</v>
      </c>
      <c r="B2044">
        <v>4.75</v>
      </c>
      <c r="C2044">
        <v>5.4</v>
      </c>
      <c r="D2044">
        <v>5.65</v>
      </c>
      <c r="E2044">
        <v>6.15</v>
      </c>
      <c r="F2044">
        <v>2.0299999999999998</v>
      </c>
      <c r="G2044">
        <v>2.33</v>
      </c>
      <c r="H2044">
        <v>2.78</v>
      </c>
      <c r="I2044">
        <v>2.5299999999999998</v>
      </c>
      <c r="J2044">
        <v>0.75</v>
      </c>
      <c r="K2044">
        <v>0.05</v>
      </c>
    </row>
    <row r="2045" spans="1:11" x14ac:dyDescent="0.35">
      <c r="A2045" s="111">
        <v>38686</v>
      </c>
      <c r="B2045">
        <v>4.75</v>
      </c>
      <c r="C2045">
        <v>5.6</v>
      </c>
      <c r="D2045">
        <v>5.65</v>
      </c>
      <c r="E2045">
        <v>6.15</v>
      </c>
      <c r="F2045">
        <v>2.0299999999999998</v>
      </c>
      <c r="G2045">
        <v>2.33</v>
      </c>
      <c r="H2045">
        <v>2.78</v>
      </c>
      <c r="I2045">
        <v>2.5299999999999998</v>
      </c>
      <c r="J2045">
        <v>0.75</v>
      </c>
      <c r="K2045">
        <v>0.05</v>
      </c>
    </row>
    <row r="2046" spans="1:11" x14ac:dyDescent="0.35">
      <c r="A2046" s="111">
        <v>38693</v>
      </c>
      <c r="B2046">
        <v>5</v>
      </c>
      <c r="C2046">
        <v>5.6</v>
      </c>
      <c r="D2046">
        <v>5.7</v>
      </c>
      <c r="E2046">
        <v>6.15</v>
      </c>
      <c r="F2046">
        <v>2.0299999999999998</v>
      </c>
      <c r="G2046">
        <v>2.33</v>
      </c>
      <c r="H2046">
        <v>2.78</v>
      </c>
      <c r="I2046">
        <v>2.5299999999999998</v>
      </c>
      <c r="J2046">
        <v>0.75</v>
      </c>
      <c r="K2046">
        <v>0.05</v>
      </c>
    </row>
    <row r="2047" spans="1:11" x14ac:dyDescent="0.35">
      <c r="A2047" s="111">
        <v>38700</v>
      </c>
      <c r="B2047">
        <v>5</v>
      </c>
      <c r="C2047">
        <v>5.6</v>
      </c>
      <c r="D2047">
        <v>5.7</v>
      </c>
      <c r="E2047">
        <v>6.15</v>
      </c>
      <c r="F2047">
        <v>2.0299999999999998</v>
      </c>
      <c r="G2047">
        <v>2.33</v>
      </c>
      <c r="H2047">
        <v>2.78</v>
      </c>
      <c r="I2047">
        <v>2.5299999999999998</v>
      </c>
      <c r="J2047">
        <v>0.75</v>
      </c>
      <c r="K2047">
        <v>0.05</v>
      </c>
    </row>
    <row r="2048" spans="1:11" x14ac:dyDescent="0.35">
      <c r="A2048" s="111">
        <v>38707</v>
      </c>
      <c r="B2048">
        <v>5</v>
      </c>
      <c r="C2048">
        <v>5.8</v>
      </c>
      <c r="D2048">
        <v>6</v>
      </c>
      <c r="E2048">
        <v>6.3</v>
      </c>
      <c r="F2048">
        <v>2.0299999999999998</v>
      </c>
      <c r="G2048">
        <v>2.33</v>
      </c>
      <c r="H2048">
        <v>2.78</v>
      </c>
      <c r="I2048">
        <v>2.5299999999999998</v>
      </c>
      <c r="J2048">
        <v>0.75</v>
      </c>
      <c r="K2048">
        <v>0.05</v>
      </c>
    </row>
    <row r="2049" spans="1:11" x14ac:dyDescent="0.35">
      <c r="A2049" s="111">
        <v>38714</v>
      </c>
      <c r="B2049">
        <v>5</v>
      </c>
      <c r="C2049">
        <v>5.8</v>
      </c>
      <c r="D2049">
        <v>6</v>
      </c>
      <c r="E2049">
        <v>6.3</v>
      </c>
      <c r="F2049">
        <v>2.0299999999999998</v>
      </c>
      <c r="G2049">
        <v>2.33</v>
      </c>
      <c r="H2049">
        <v>2.78</v>
      </c>
      <c r="I2049">
        <v>2.5299999999999998</v>
      </c>
      <c r="J2049">
        <v>0.75</v>
      </c>
      <c r="K2049">
        <v>0.05</v>
      </c>
    </row>
    <row r="2050" spans="1:11" x14ac:dyDescent="0.35">
      <c r="A2050" s="111">
        <v>38721</v>
      </c>
      <c r="B2050">
        <v>5</v>
      </c>
      <c r="C2050">
        <v>5.8</v>
      </c>
      <c r="D2050">
        <v>6</v>
      </c>
      <c r="E2050">
        <v>6.3</v>
      </c>
      <c r="F2050">
        <v>2.0299999999999998</v>
      </c>
      <c r="G2050">
        <v>2.33</v>
      </c>
      <c r="H2050">
        <v>2.78</v>
      </c>
      <c r="I2050">
        <v>2.5299999999999998</v>
      </c>
      <c r="J2050">
        <v>0.75</v>
      </c>
      <c r="K2050">
        <v>0.05</v>
      </c>
    </row>
    <row r="2051" spans="1:11" x14ac:dyDescent="0.35">
      <c r="A2051" s="111">
        <v>38728</v>
      </c>
      <c r="B2051">
        <v>5</v>
      </c>
      <c r="C2051">
        <v>5.8</v>
      </c>
      <c r="D2051">
        <v>6</v>
      </c>
      <c r="E2051">
        <v>6.3</v>
      </c>
      <c r="F2051">
        <v>2.0299999999999998</v>
      </c>
      <c r="G2051">
        <v>2.33</v>
      </c>
      <c r="H2051">
        <v>2.78</v>
      </c>
      <c r="I2051">
        <v>2.5299999999999998</v>
      </c>
      <c r="J2051">
        <v>0.75</v>
      </c>
      <c r="K2051">
        <v>0.05</v>
      </c>
    </row>
    <row r="2052" spans="1:11" x14ac:dyDescent="0.35">
      <c r="A2052" s="111">
        <v>38735</v>
      </c>
      <c r="B2052">
        <v>5</v>
      </c>
      <c r="C2052">
        <v>5.8</v>
      </c>
      <c r="D2052">
        <v>6</v>
      </c>
      <c r="E2052">
        <v>6.3</v>
      </c>
      <c r="F2052">
        <v>2.0299999999999998</v>
      </c>
      <c r="G2052">
        <v>2.33</v>
      </c>
      <c r="H2052">
        <v>2.78</v>
      </c>
      <c r="I2052">
        <v>2.5299999999999998</v>
      </c>
      <c r="J2052">
        <v>0.75</v>
      </c>
      <c r="K2052">
        <v>0.05</v>
      </c>
    </row>
    <row r="2053" spans="1:11" x14ac:dyDescent="0.35">
      <c r="A2053" s="111">
        <v>38742</v>
      </c>
      <c r="B2053">
        <v>5.25</v>
      </c>
      <c r="C2053">
        <v>5.8</v>
      </c>
      <c r="D2053">
        <v>6</v>
      </c>
      <c r="E2053">
        <v>6.3</v>
      </c>
      <c r="F2053">
        <v>2.0299999999999998</v>
      </c>
      <c r="G2053">
        <v>2.33</v>
      </c>
      <c r="H2053">
        <v>2.78</v>
      </c>
      <c r="I2053">
        <v>2.5299999999999998</v>
      </c>
      <c r="J2053">
        <v>0.75</v>
      </c>
      <c r="K2053">
        <v>0.05</v>
      </c>
    </row>
    <row r="2054" spans="1:11" x14ac:dyDescent="0.35">
      <c r="A2054" s="111">
        <v>38749</v>
      </c>
      <c r="B2054">
        <v>5.25</v>
      </c>
      <c r="C2054">
        <v>5.8</v>
      </c>
      <c r="D2054">
        <v>6</v>
      </c>
      <c r="E2054">
        <v>6.3</v>
      </c>
      <c r="F2054">
        <v>2.4300000000000002</v>
      </c>
      <c r="G2054">
        <v>2.73</v>
      </c>
      <c r="H2054">
        <v>2.98</v>
      </c>
      <c r="I2054">
        <v>2.73</v>
      </c>
      <c r="J2054">
        <v>0.75</v>
      </c>
      <c r="K2054">
        <v>0.05</v>
      </c>
    </row>
    <row r="2055" spans="1:11" x14ac:dyDescent="0.35">
      <c r="A2055" s="111">
        <v>38756</v>
      </c>
      <c r="B2055">
        <v>5.25</v>
      </c>
      <c r="C2055">
        <v>5.85</v>
      </c>
      <c r="D2055">
        <v>6.1</v>
      </c>
      <c r="E2055">
        <v>6.45</v>
      </c>
      <c r="F2055">
        <v>2.4300000000000002</v>
      </c>
      <c r="G2055">
        <v>2.73</v>
      </c>
      <c r="H2055">
        <v>2.98</v>
      </c>
      <c r="I2055">
        <v>2.73</v>
      </c>
      <c r="J2055">
        <v>0.75</v>
      </c>
      <c r="K2055">
        <v>0.05</v>
      </c>
    </row>
    <row r="2056" spans="1:11" x14ac:dyDescent="0.35">
      <c r="A2056" s="111">
        <v>38763</v>
      </c>
      <c r="B2056">
        <v>5.25</v>
      </c>
      <c r="C2056">
        <v>5.85</v>
      </c>
      <c r="D2056">
        <v>6.1</v>
      </c>
      <c r="E2056">
        <v>6.45</v>
      </c>
      <c r="F2056">
        <v>2.63</v>
      </c>
      <c r="G2056">
        <v>2.88</v>
      </c>
      <c r="H2056">
        <v>3.13</v>
      </c>
      <c r="I2056">
        <v>2.88</v>
      </c>
      <c r="J2056">
        <v>0.75</v>
      </c>
      <c r="K2056">
        <v>0.05</v>
      </c>
    </row>
    <row r="2057" spans="1:11" x14ac:dyDescent="0.35">
      <c r="A2057" s="111">
        <v>38770</v>
      </c>
      <c r="B2057">
        <v>5.25</v>
      </c>
      <c r="C2057">
        <v>5.85</v>
      </c>
      <c r="D2057">
        <v>6.1</v>
      </c>
      <c r="E2057">
        <v>6.45</v>
      </c>
      <c r="F2057">
        <v>2.63</v>
      </c>
      <c r="G2057">
        <v>2.88</v>
      </c>
      <c r="H2057">
        <v>3.13</v>
      </c>
      <c r="I2057">
        <v>2.88</v>
      </c>
      <c r="J2057">
        <v>0.75</v>
      </c>
      <c r="K2057">
        <v>0.05</v>
      </c>
    </row>
    <row r="2058" spans="1:11" x14ac:dyDescent="0.35">
      <c r="A2058" s="111">
        <v>38777</v>
      </c>
      <c r="B2058">
        <v>5.25</v>
      </c>
      <c r="C2058">
        <v>5.85</v>
      </c>
      <c r="D2058">
        <v>6.2</v>
      </c>
      <c r="E2058">
        <v>6.45</v>
      </c>
      <c r="F2058">
        <v>2.63</v>
      </c>
      <c r="G2058">
        <v>2.88</v>
      </c>
      <c r="H2058">
        <v>3.13</v>
      </c>
      <c r="I2058">
        <v>2.88</v>
      </c>
      <c r="J2058">
        <v>0.75</v>
      </c>
      <c r="K2058">
        <v>0.05</v>
      </c>
    </row>
    <row r="2059" spans="1:11" x14ac:dyDescent="0.35">
      <c r="A2059" s="111">
        <v>38784</v>
      </c>
      <c r="B2059">
        <v>5.5</v>
      </c>
      <c r="C2059">
        <v>6.05</v>
      </c>
      <c r="D2059">
        <v>6.2</v>
      </c>
      <c r="E2059">
        <v>6.45</v>
      </c>
      <c r="F2059">
        <v>2.63</v>
      </c>
      <c r="G2059">
        <v>2.88</v>
      </c>
      <c r="H2059">
        <v>3.13</v>
      </c>
      <c r="I2059">
        <v>2.88</v>
      </c>
      <c r="J2059">
        <v>0.75</v>
      </c>
      <c r="K2059">
        <v>0.05</v>
      </c>
    </row>
    <row r="2060" spans="1:11" x14ac:dyDescent="0.35">
      <c r="A2060" s="111">
        <v>38791</v>
      </c>
      <c r="B2060">
        <v>5.5</v>
      </c>
      <c r="C2060">
        <v>6.05</v>
      </c>
      <c r="D2060">
        <v>6.2</v>
      </c>
      <c r="E2060">
        <v>6.45</v>
      </c>
      <c r="F2060">
        <v>2.63</v>
      </c>
      <c r="G2060">
        <v>2.88</v>
      </c>
      <c r="H2060">
        <v>3.13</v>
      </c>
      <c r="I2060">
        <v>2.88</v>
      </c>
      <c r="J2060">
        <v>0.75</v>
      </c>
      <c r="K2060">
        <v>0.05</v>
      </c>
    </row>
    <row r="2061" spans="1:11" x14ac:dyDescent="0.35">
      <c r="A2061" s="111">
        <v>38798</v>
      </c>
      <c r="B2061">
        <v>5.5</v>
      </c>
      <c r="C2061">
        <v>6.05</v>
      </c>
      <c r="D2061">
        <v>6.2</v>
      </c>
      <c r="E2061">
        <v>6.45</v>
      </c>
      <c r="F2061">
        <v>2.63</v>
      </c>
      <c r="G2061">
        <v>2.88</v>
      </c>
      <c r="H2061">
        <v>3.13</v>
      </c>
      <c r="I2061">
        <v>2.88</v>
      </c>
      <c r="J2061">
        <v>0.75</v>
      </c>
      <c r="K2061">
        <v>0.05</v>
      </c>
    </row>
    <row r="2062" spans="1:11" x14ac:dyDescent="0.35">
      <c r="A2062" s="111">
        <v>38805</v>
      </c>
      <c r="B2062">
        <v>5.5</v>
      </c>
      <c r="C2062">
        <v>6.05</v>
      </c>
      <c r="D2062">
        <v>6.2</v>
      </c>
      <c r="E2062">
        <v>6.45</v>
      </c>
      <c r="F2062">
        <v>2.63</v>
      </c>
      <c r="G2062">
        <v>2.88</v>
      </c>
      <c r="H2062">
        <v>3.13</v>
      </c>
      <c r="I2062">
        <v>2.88</v>
      </c>
      <c r="J2062">
        <v>0.75</v>
      </c>
      <c r="K2062">
        <v>0.05</v>
      </c>
    </row>
    <row r="2063" spans="1:11" x14ac:dyDescent="0.35">
      <c r="A2063" s="111">
        <v>38812</v>
      </c>
      <c r="B2063">
        <v>5.5</v>
      </c>
      <c r="C2063">
        <v>6.05</v>
      </c>
      <c r="D2063">
        <v>6.2</v>
      </c>
      <c r="E2063">
        <v>6.45</v>
      </c>
      <c r="F2063">
        <v>2.63</v>
      </c>
      <c r="G2063">
        <v>2.88</v>
      </c>
      <c r="H2063">
        <v>3.13</v>
      </c>
      <c r="I2063">
        <v>2.88</v>
      </c>
      <c r="J2063">
        <v>0.75</v>
      </c>
      <c r="K2063">
        <v>0.05</v>
      </c>
    </row>
    <row r="2064" spans="1:11" x14ac:dyDescent="0.35">
      <c r="A2064" s="111">
        <v>38819</v>
      </c>
      <c r="B2064">
        <v>5.5</v>
      </c>
      <c r="C2064">
        <v>6.15</v>
      </c>
      <c r="D2064">
        <v>6.3</v>
      </c>
      <c r="E2064">
        <v>6.6</v>
      </c>
      <c r="F2064">
        <v>2.63</v>
      </c>
      <c r="G2064">
        <v>2.88</v>
      </c>
      <c r="H2064">
        <v>3.13</v>
      </c>
      <c r="I2064">
        <v>2.88</v>
      </c>
      <c r="J2064">
        <v>0.75</v>
      </c>
      <c r="K2064">
        <v>0.05</v>
      </c>
    </row>
    <row r="2065" spans="1:11" x14ac:dyDescent="0.35">
      <c r="A2065" s="111">
        <v>38826</v>
      </c>
      <c r="B2065">
        <v>5.5</v>
      </c>
      <c r="C2065">
        <v>6.15</v>
      </c>
      <c r="D2065">
        <v>6.3</v>
      </c>
      <c r="E2065">
        <v>6.6</v>
      </c>
      <c r="F2065">
        <v>2.63</v>
      </c>
      <c r="G2065">
        <v>2.88</v>
      </c>
      <c r="H2065">
        <v>3.13</v>
      </c>
      <c r="I2065">
        <v>2.88</v>
      </c>
      <c r="J2065">
        <v>0.75</v>
      </c>
      <c r="K2065">
        <v>0.05</v>
      </c>
    </row>
    <row r="2066" spans="1:11" x14ac:dyDescent="0.35">
      <c r="A2066" s="111">
        <v>38833</v>
      </c>
      <c r="B2066">
        <v>5.75</v>
      </c>
      <c r="C2066">
        <v>6.25</v>
      </c>
      <c r="D2066">
        <v>6.45</v>
      </c>
      <c r="E2066">
        <v>6.75</v>
      </c>
      <c r="F2066">
        <v>2.63</v>
      </c>
      <c r="G2066">
        <v>2.88</v>
      </c>
      <c r="H2066">
        <v>3.13</v>
      </c>
      <c r="I2066">
        <v>2.88</v>
      </c>
      <c r="J2066">
        <v>0.75</v>
      </c>
      <c r="K2066">
        <v>0.05</v>
      </c>
    </row>
    <row r="2067" spans="1:11" x14ac:dyDescent="0.35">
      <c r="A2067" s="111">
        <v>38840</v>
      </c>
      <c r="B2067">
        <v>5.75</v>
      </c>
      <c r="C2067">
        <v>6.25</v>
      </c>
      <c r="D2067">
        <v>6.45</v>
      </c>
      <c r="E2067">
        <v>6.75</v>
      </c>
      <c r="F2067">
        <v>2.98</v>
      </c>
      <c r="G2067">
        <v>3.18</v>
      </c>
      <c r="H2067">
        <v>3.43</v>
      </c>
      <c r="I2067">
        <v>3.18</v>
      </c>
      <c r="J2067">
        <v>0.75</v>
      </c>
      <c r="K2067">
        <v>0.05</v>
      </c>
    </row>
    <row r="2068" spans="1:11" x14ac:dyDescent="0.35">
      <c r="A2068" s="111">
        <v>38847</v>
      </c>
      <c r="B2068">
        <v>5.75</v>
      </c>
      <c r="C2068">
        <v>6.25</v>
      </c>
      <c r="D2068">
        <v>6.45</v>
      </c>
      <c r="E2068">
        <v>6.75</v>
      </c>
      <c r="F2068">
        <v>2.98</v>
      </c>
      <c r="G2068">
        <v>3.18</v>
      </c>
      <c r="H2068">
        <v>3.43</v>
      </c>
      <c r="I2068">
        <v>3.18</v>
      </c>
      <c r="J2068">
        <v>0.75</v>
      </c>
      <c r="K2068">
        <v>0.05</v>
      </c>
    </row>
    <row r="2069" spans="1:11" x14ac:dyDescent="0.35">
      <c r="A2069" s="111">
        <v>38854</v>
      </c>
      <c r="B2069">
        <v>5.75</v>
      </c>
      <c r="C2069">
        <v>6.25</v>
      </c>
      <c r="D2069">
        <v>6.45</v>
      </c>
      <c r="E2069">
        <v>6.75</v>
      </c>
      <c r="F2069">
        <v>2.98</v>
      </c>
      <c r="G2069">
        <v>3.18</v>
      </c>
      <c r="H2069">
        <v>3.43</v>
      </c>
      <c r="I2069">
        <v>3.18</v>
      </c>
      <c r="J2069">
        <v>0.75</v>
      </c>
      <c r="K2069">
        <v>0.05</v>
      </c>
    </row>
    <row r="2070" spans="1:11" x14ac:dyDescent="0.35">
      <c r="A2070" s="111">
        <v>38861</v>
      </c>
      <c r="B2070">
        <v>5.75</v>
      </c>
      <c r="C2070">
        <v>6.25</v>
      </c>
      <c r="D2070">
        <v>6.45</v>
      </c>
      <c r="E2070">
        <v>6.75</v>
      </c>
      <c r="F2070">
        <v>2.98</v>
      </c>
      <c r="G2070">
        <v>3.18</v>
      </c>
      <c r="H2070">
        <v>3.43</v>
      </c>
      <c r="I2070">
        <v>3.18</v>
      </c>
      <c r="J2070">
        <v>0.75</v>
      </c>
      <c r="K2070">
        <v>0.05</v>
      </c>
    </row>
    <row r="2071" spans="1:11" x14ac:dyDescent="0.35">
      <c r="A2071" s="111">
        <v>38868</v>
      </c>
      <c r="B2071">
        <v>6</v>
      </c>
      <c r="C2071">
        <v>6.25</v>
      </c>
      <c r="D2071">
        <v>6.45</v>
      </c>
      <c r="E2071">
        <v>6.75</v>
      </c>
      <c r="F2071">
        <v>3.08</v>
      </c>
      <c r="G2071">
        <v>3.28</v>
      </c>
      <c r="H2071">
        <v>3.43</v>
      </c>
      <c r="I2071">
        <v>3.18</v>
      </c>
      <c r="J2071">
        <v>0.75</v>
      </c>
      <c r="K2071">
        <v>0.05</v>
      </c>
    </row>
    <row r="2072" spans="1:11" x14ac:dyDescent="0.35">
      <c r="A2072" s="111">
        <v>38875</v>
      </c>
      <c r="B2072">
        <v>6</v>
      </c>
      <c r="C2072">
        <v>6.25</v>
      </c>
      <c r="D2072">
        <v>6.45</v>
      </c>
      <c r="E2072">
        <v>6.75</v>
      </c>
      <c r="F2072">
        <v>3.08</v>
      </c>
      <c r="G2072">
        <v>3.28</v>
      </c>
      <c r="H2072">
        <v>3.43</v>
      </c>
      <c r="I2072">
        <v>3.18</v>
      </c>
      <c r="J2072">
        <v>0.75</v>
      </c>
      <c r="K2072">
        <v>0.05</v>
      </c>
    </row>
    <row r="2073" spans="1:11" x14ac:dyDescent="0.35">
      <c r="A2073" s="111">
        <v>38882</v>
      </c>
      <c r="B2073">
        <v>6</v>
      </c>
      <c r="C2073">
        <v>6.35</v>
      </c>
      <c r="D2073">
        <v>6.45</v>
      </c>
      <c r="E2073">
        <v>6.75</v>
      </c>
      <c r="F2073">
        <v>3.08</v>
      </c>
      <c r="G2073">
        <v>3.28</v>
      </c>
      <c r="H2073">
        <v>3.43</v>
      </c>
      <c r="I2073">
        <v>3.18</v>
      </c>
      <c r="J2073">
        <v>0.75</v>
      </c>
      <c r="K2073">
        <v>0.05</v>
      </c>
    </row>
    <row r="2074" spans="1:11" x14ac:dyDescent="0.35">
      <c r="A2074" s="111">
        <v>38889</v>
      </c>
      <c r="B2074">
        <v>6</v>
      </c>
      <c r="C2074">
        <v>6.5</v>
      </c>
      <c r="D2074">
        <v>6.55</v>
      </c>
      <c r="E2074">
        <v>6.75</v>
      </c>
      <c r="F2074">
        <v>3.08</v>
      </c>
      <c r="G2074">
        <v>3.28</v>
      </c>
      <c r="H2074">
        <v>3.43</v>
      </c>
      <c r="I2074">
        <v>3.18</v>
      </c>
      <c r="J2074">
        <v>0.75</v>
      </c>
      <c r="K2074">
        <v>0.05</v>
      </c>
    </row>
    <row r="2075" spans="1:11" x14ac:dyDescent="0.35">
      <c r="A2075" s="111">
        <v>38896</v>
      </c>
      <c r="B2075">
        <v>6</v>
      </c>
      <c r="C2075">
        <v>6.6</v>
      </c>
      <c r="D2075">
        <v>6.75</v>
      </c>
      <c r="E2075">
        <v>6.95</v>
      </c>
      <c r="F2075">
        <v>3.08</v>
      </c>
      <c r="G2075">
        <v>3.28</v>
      </c>
      <c r="H2075">
        <v>3.43</v>
      </c>
      <c r="I2075">
        <v>3.18</v>
      </c>
      <c r="J2075">
        <v>0.75</v>
      </c>
      <c r="K2075">
        <v>0.05</v>
      </c>
    </row>
    <row r="2076" spans="1:11" x14ac:dyDescent="0.35">
      <c r="A2076" s="111">
        <v>38903</v>
      </c>
      <c r="B2076">
        <v>6</v>
      </c>
      <c r="C2076">
        <v>6.6</v>
      </c>
      <c r="D2076">
        <v>6.75</v>
      </c>
      <c r="E2076">
        <v>6.95</v>
      </c>
      <c r="F2076">
        <v>3.08</v>
      </c>
      <c r="G2076">
        <v>3.28</v>
      </c>
      <c r="H2076">
        <v>3.43</v>
      </c>
      <c r="I2076">
        <v>3.18</v>
      </c>
      <c r="J2076">
        <v>0.5</v>
      </c>
      <c r="K2076">
        <v>0.05</v>
      </c>
    </row>
    <row r="2077" spans="1:11" x14ac:dyDescent="0.35">
      <c r="A2077" s="111">
        <v>38910</v>
      </c>
      <c r="B2077">
        <v>6</v>
      </c>
      <c r="C2077">
        <v>6.6</v>
      </c>
      <c r="D2077">
        <v>6.75</v>
      </c>
      <c r="E2077">
        <v>6.95</v>
      </c>
      <c r="F2077">
        <v>3.08</v>
      </c>
      <c r="G2077">
        <v>3.28</v>
      </c>
      <c r="H2077">
        <v>3.43</v>
      </c>
      <c r="I2077">
        <v>3.18</v>
      </c>
      <c r="J2077">
        <v>0.5</v>
      </c>
      <c r="K2077">
        <v>0.05</v>
      </c>
    </row>
    <row r="2078" spans="1:11" x14ac:dyDescent="0.35">
      <c r="A2078" s="111">
        <v>38917</v>
      </c>
      <c r="B2078">
        <v>6</v>
      </c>
      <c r="C2078">
        <v>6.6</v>
      </c>
      <c r="D2078">
        <v>6.75</v>
      </c>
      <c r="E2078">
        <v>6.95</v>
      </c>
      <c r="F2078">
        <v>3.08</v>
      </c>
      <c r="G2078">
        <v>3.28</v>
      </c>
      <c r="H2078">
        <v>3.43</v>
      </c>
      <c r="I2078">
        <v>3.18</v>
      </c>
      <c r="J2078">
        <v>0.5</v>
      </c>
      <c r="K2078">
        <v>0.05</v>
      </c>
    </row>
    <row r="2079" spans="1:11" x14ac:dyDescent="0.35">
      <c r="A2079" s="111">
        <v>38924</v>
      </c>
      <c r="B2079">
        <v>6</v>
      </c>
      <c r="C2079">
        <v>6.6</v>
      </c>
      <c r="D2079">
        <v>6.75</v>
      </c>
      <c r="E2079">
        <v>6.95</v>
      </c>
      <c r="F2079">
        <v>3.08</v>
      </c>
      <c r="G2079">
        <v>3.28</v>
      </c>
      <c r="H2079">
        <v>3.43</v>
      </c>
      <c r="I2079">
        <v>3.18</v>
      </c>
      <c r="J2079">
        <v>0.5</v>
      </c>
      <c r="K2079">
        <v>0.05</v>
      </c>
    </row>
    <row r="2080" spans="1:11" x14ac:dyDescent="0.35">
      <c r="A2080" s="111">
        <v>38931</v>
      </c>
      <c r="B2080">
        <v>6</v>
      </c>
      <c r="C2080">
        <v>6.6</v>
      </c>
      <c r="D2080">
        <v>6.75</v>
      </c>
      <c r="E2080">
        <v>6.95</v>
      </c>
      <c r="F2080">
        <v>3.08</v>
      </c>
      <c r="G2080">
        <v>3.28</v>
      </c>
      <c r="H2080">
        <v>3.43</v>
      </c>
      <c r="I2080">
        <v>3.18</v>
      </c>
      <c r="J2080">
        <v>0.5</v>
      </c>
      <c r="K2080">
        <v>0.05</v>
      </c>
    </row>
    <row r="2081" spans="1:11" x14ac:dyDescent="0.35">
      <c r="A2081" s="111">
        <v>38938</v>
      </c>
      <c r="B2081">
        <v>6</v>
      </c>
      <c r="C2081">
        <v>6.6</v>
      </c>
      <c r="D2081">
        <v>6.75</v>
      </c>
      <c r="E2081">
        <v>6.95</v>
      </c>
      <c r="F2081">
        <v>3.08</v>
      </c>
      <c r="G2081">
        <v>3.28</v>
      </c>
      <c r="H2081">
        <v>3.43</v>
      </c>
      <c r="I2081">
        <v>3.18</v>
      </c>
      <c r="J2081">
        <v>0.5</v>
      </c>
      <c r="K2081">
        <v>0.05</v>
      </c>
    </row>
    <row r="2082" spans="1:11" x14ac:dyDescent="0.35">
      <c r="A2082" s="111">
        <v>38945</v>
      </c>
      <c r="B2082">
        <v>6</v>
      </c>
      <c r="C2082">
        <v>6.6</v>
      </c>
      <c r="D2082">
        <v>6.75</v>
      </c>
      <c r="E2082">
        <v>6.95</v>
      </c>
      <c r="F2082">
        <v>3.08</v>
      </c>
      <c r="G2082">
        <v>3.28</v>
      </c>
      <c r="H2082">
        <v>3.43</v>
      </c>
      <c r="I2082">
        <v>3.08</v>
      </c>
      <c r="J2082">
        <v>0.5</v>
      </c>
      <c r="K2082">
        <v>0.05</v>
      </c>
    </row>
    <row r="2083" spans="1:11" x14ac:dyDescent="0.35">
      <c r="A2083" s="111">
        <v>38952</v>
      </c>
      <c r="B2083">
        <v>6</v>
      </c>
      <c r="C2083">
        <v>6.4</v>
      </c>
      <c r="D2083">
        <v>6.6</v>
      </c>
      <c r="E2083">
        <v>6.85</v>
      </c>
      <c r="F2083">
        <v>2.98</v>
      </c>
      <c r="G2083">
        <v>3.18</v>
      </c>
      <c r="H2083">
        <v>3.33</v>
      </c>
      <c r="I2083">
        <v>3.08</v>
      </c>
      <c r="J2083">
        <v>0.5</v>
      </c>
      <c r="K2083">
        <v>0.05</v>
      </c>
    </row>
    <row r="2084" spans="1:11" x14ac:dyDescent="0.35">
      <c r="A2084" s="111">
        <v>38959</v>
      </c>
      <c r="B2084">
        <v>6</v>
      </c>
      <c r="C2084">
        <v>6.4</v>
      </c>
      <c r="D2084">
        <v>6.6</v>
      </c>
      <c r="E2084">
        <v>6.85</v>
      </c>
      <c r="F2084">
        <v>2.93</v>
      </c>
      <c r="G2084">
        <v>3.13</v>
      </c>
      <c r="H2084">
        <v>3.23</v>
      </c>
      <c r="I2084">
        <v>2.98</v>
      </c>
      <c r="J2084">
        <v>0.5</v>
      </c>
      <c r="K2084">
        <v>0.05</v>
      </c>
    </row>
    <row r="2085" spans="1:11" x14ac:dyDescent="0.35">
      <c r="A2085" s="111">
        <v>38966</v>
      </c>
      <c r="B2085">
        <v>6</v>
      </c>
      <c r="C2085">
        <v>6.4</v>
      </c>
      <c r="D2085">
        <v>6.5</v>
      </c>
      <c r="E2085">
        <v>6.75</v>
      </c>
      <c r="F2085">
        <v>2.93</v>
      </c>
      <c r="G2085">
        <v>3.13</v>
      </c>
      <c r="H2085">
        <v>3.23</v>
      </c>
      <c r="I2085">
        <v>2.98</v>
      </c>
      <c r="J2085">
        <v>0.5</v>
      </c>
      <c r="K2085">
        <v>0.05</v>
      </c>
    </row>
    <row r="2086" spans="1:11" x14ac:dyDescent="0.35">
      <c r="A2086" s="111">
        <v>38973</v>
      </c>
      <c r="B2086">
        <v>6</v>
      </c>
      <c r="C2086">
        <v>6.4</v>
      </c>
      <c r="D2086">
        <v>6.5</v>
      </c>
      <c r="E2086">
        <v>6.75</v>
      </c>
      <c r="F2086">
        <v>2.93</v>
      </c>
      <c r="G2086">
        <v>3.13</v>
      </c>
      <c r="H2086">
        <v>3.23</v>
      </c>
      <c r="I2086">
        <v>2.98</v>
      </c>
      <c r="J2086">
        <v>0.5</v>
      </c>
      <c r="K2086">
        <v>0.05</v>
      </c>
    </row>
    <row r="2087" spans="1:11" x14ac:dyDescent="0.35">
      <c r="A2087" s="111">
        <v>38980</v>
      </c>
      <c r="B2087">
        <v>6</v>
      </c>
      <c r="C2087">
        <v>6.4</v>
      </c>
      <c r="D2087">
        <v>6.5</v>
      </c>
      <c r="E2087">
        <v>6.75</v>
      </c>
      <c r="F2087">
        <v>2.93</v>
      </c>
      <c r="G2087">
        <v>3.13</v>
      </c>
      <c r="H2087">
        <v>3.23</v>
      </c>
      <c r="I2087">
        <v>2.88</v>
      </c>
      <c r="J2087">
        <v>0.5</v>
      </c>
      <c r="K2087">
        <v>0.05</v>
      </c>
    </row>
    <row r="2088" spans="1:11" x14ac:dyDescent="0.35">
      <c r="A2088" s="111">
        <v>38987</v>
      </c>
      <c r="B2088">
        <v>6</v>
      </c>
      <c r="C2088">
        <v>6.4</v>
      </c>
      <c r="D2088">
        <v>6.5</v>
      </c>
      <c r="E2088">
        <v>6.7</v>
      </c>
      <c r="F2088">
        <v>2.88</v>
      </c>
      <c r="G2088">
        <v>3.03</v>
      </c>
      <c r="H2088">
        <v>3.13</v>
      </c>
      <c r="I2088">
        <v>2.88</v>
      </c>
      <c r="J2088">
        <v>0.5</v>
      </c>
      <c r="K2088">
        <v>0.05</v>
      </c>
    </row>
    <row r="2089" spans="1:11" x14ac:dyDescent="0.35">
      <c r="A2089" s="111">
        <v>38994</v>
      </c>
      <c r="B2089">
        <v>6</v>
      </c>
      <c r="C2089">
        <v>6.4</v>
      </c>
      <c r="D2089">
        <v>6.5</v>
      </c>
      <c r="E2089">
        <v>6.6</v>
      </c>
      <c r="F2089">
        <v>2.88</v>
      </c>
      <c r="G2089">
        <v>3.03</v>
      </c>
      <c r="H2089">
        <v>3.13</v>
      </c>
      <c r="I2089">
        <v>2.88</v>
      </c>
      <c r="J2089">
        <v>0.5</v>
      </c>
      <c r="K2089">
        <v>0.05</v>
      </c>
    </row>
    <row r="2090" spans="1:11" x14ac:dyDescent="0.35">
      <c r="A2090" s="111">
        <v>39001</v>
      </c>
      <c r="B2090">
        <v>6</v>
      </c>
      <c r="C2090">
        <v>6.4</v>
      </c>
      <c r="D2090">
        <v>6.5</v>
      </c>
      <c r="E2090">
        <v>6.6</v>
      </c>
      <c r="F2090">
        <v>2.88</v>
      </c>
      <c r="G2090">
        <v>3.03</v>
      </c>
      <c r="H2090">
        <v>3.13</v>
      </c>
      <c r="I2090">
        <v>2.88</v>
      </c>
      <c r="J2090">
        <v>0.5</v>
      </c>
      <c r="K2090">
        <v>0.05</v>
      </c>
    </row>
    <row r="2091" spans="1:11" x14ac:dyDescent="0.35">
      <c r="A2091" s="111">
        <v>39008</v>
      </c>
      <c r="B2091">
        <v>6</v>
      </c>
      <c r="C2091">
        <v>6.4</v>
      </c>
      <c r="D2091">
        <v>6.5</v>
      </c>
      <c r="E2091">
        <v>6.6</v>
      </c>
      <c r="F2091">
        <v>2.88</v>
      </c>
      <c r="G2091">
        <v>3.03</v>
      </c>
      <c r="H2091">
        <v>3.13</v>
      </c>
      <c r="I2091">
        <v>2.88</v>
      </c>
      <c r="J2091">
        <v>0.5</v>
      </c>
      <c r="K2091">
        <v>0.05</v>
      </c>
    </row>
    <row r="2092" spans="1:11" x14ac:dyDescent="0.35">
      <c r="A2092" s="111">
        <v>39015</v>
      </c>
      <c r="B2092">
        <v>6</v>
      </c>
      <c r="C2092">
        <v>6.4</v>
      </c>
      <c r="D2092">
        <v>6.65</v>
      </c>
      <c r="E2092">
        <v>6.8</v>
      </c>
      <c r="F2092">
        <v>2.88</v>
      </c>
      <c r="G2092">
        <v>3.03</v>
      </c>
      <c r="H2092">
        <v>3.13</v>
      </c>
      <c r="I2092">
        <v>2.88</v>
      </c>
      <c r="J2092">
        <v>0.5</v>
      </c>
      <c r="K2092">
        <v>0.05</v>
      </c>
    </row>
    <row r="2093" spans="1:11" x14ac:dyDescent="0.35">
      <c r="A2093" s="111">
        <v>39022</v>
      </c>
      <c r="B2093">
        <v>6</v>
      </c>
      <c r="C2093">
        <v>6.4</v>
      </c>
      <c r="D2093">
        <v>6.55</v>
      </c>
      <c r="E2093">
        <v>6.6</v>
      </c>
      <c r="F2093">
        <v>2.88</v>
      </c>
      <c r="G2093">
        <v>3.03</v>
      </c>
      <c r="H2093">
        <v>3.13</v>
      </c>
      <c r="I2093">
        <v>2.88</v>
      </c>
      <c r="J2093">
        <v>0.5</v>
      </c>
      <c r="K2093">
        <v>0.05</v>
      </c>
    </row>
    <row r="2094" spans="1:11" x14ac:dyDescent="0.35">
      <c r="A2094" s="111">
        <v>39029</v>
      </c>
      <c r="B2094">
        <v>6</v>
      </c>
      <c r="C2094">
        <v>6.4</v>
      </c>
      <c r="D2094">
        <v>6.55</v>
      </c>
      <c r="E2094">
        <v>6.6</v>
      </c>
      <c r="F2094">
        <v>2.88</v>
      </c>
      <c r="G2094">
        <v>3.03</v>
      </c>
      <c r="H2094">
        <v>3.13</v>
      </c>
      <c r="I2094">
        <v>2.88</v>
      </c>
      <c r="J2094">
        <v>0.5</v>
      </c>
      <c r="K2094">
        <v>0.05</v>
      </c>
    </row>
    <row r="2095" spans="1:11" x14ac:dyDescent="0.35">
      <c r="A2095" s="111">
        <v>39036</v>
      </c>
      <c r="B2095">
        <v>6</v>
      </c>
      <c r="C2095">
        <v>6.4</v>
      </c>
      <c r="D2095">
        <v>6.55</v>
      </c>
      <c r="E2095">
        <v>6.6</v>
      </c>
      <c r="F2095">
        <v>2.78</v>
      </c>
      <c r="G2095">
        <v>3.03</v>
      </c>
      <c r="H2095">
        <v>3.13</v>
      </c>
      <c r="I2095">
        <v>2.88</v>
      </c>
      <c r="J2095">
        <v>0.5</v>
      </c>
      <c r="K2095">
        <v>0.05</v>
      </c>
    </row>
    <row r="2096" spans="1:11" x14ac:dyDescent="0.35">
      <c r="A2096" s="111">
        <v>39043</v>
      </c>
      <c r="B2096">
        <v>6</v>
      </c>
      <c r="C2096">
        <v>6.4</v>
      </c>
      <c r="D2096">
        <v>6.5</v>
      </c>
      <c r="E2096">
        <v>6.55</v>
      </c>
      <c r="F2096">
        <v>2.78</v>
      </c>
      <c r="G2096">
        <v>2.98</v>
      </c>
      <c r="H2096">
        <v>3.03</v>
      </c>
      <c r="I2096">
        <v>2.78</v>
      </c>
      <c r="J2096">
        <v>0.5</v>
      </c>
      <c r="K2096">
        <v>0.05</v>
      </c>
    </row>
    <row r="2097" spans="1:11" x14ac:dyDescent="0.35">
      <c r="A2097" s="111">
        <v>39050</v>
      </c>
      <c r="B2097">
        <v>6</v>
      </c>
      <c r="C2097">
        <v>6.4</v>
      </c>
      <c r="D2097">
        <v>6.5</v>
      </c>
      <c r="E2097">
        <v>6.55</v>
      </c>
      <c r="F2097">
        <v>2.78</v>
      </c>
      <c r="G2097">
        <v>2.98</v>
      </c>
      <c r="H2097">
        <v>3.03</v>
      </c>
      <c r="I2097">
        <v>2.78</v>
      </c>
      <c r="J2097">
        <v>0.5</v>
      </c>
      <c r="K2097">
        <v>0.05</v>
      </c>
    </row>
    <row r="2098" spans="1:11" x14ac:dyDescent="0.35">
      <c r="A2098" s="111">
        <v>39057</v>
      </c>
      <c r="B2098">
        <v>6</v>
      </c>
      <c r="C2098">
        <v>6.4</v>
      </c>
      <c r="D2098">
        <v>6.5</v>
      </c>
      <c r="E2098">
        <v>6.5</v>
      </c>
      <c r="F2098">
        <v>2.78</v>
      </c>
      <c r="G2098">
        <v>2.88</v>
      </c>
      <c r="H2098">
        <v>2.93</v>
      </c>
      <c r="I2098">
        <v>2.68</v>
      </c>
      <c r="J2098">
        <v>0.5</v>
      </c>
      <c r="K2098">
        <v>0.05</v>
      </c>
    </row>
    <row r="2099" spans="1:11" x14ac:dyDescent="0.35">
      <c r="A2099" s="111">
        <v>39064</v>
      </c>
      <c r="B2099">
        <v>6</v>
      </c>
      <c r="C2099">
        <v>6.3</v>
      </c>
      <c r="D2099">
        <v>6.4</v>
      </c>
      <c r="E2099">
        <v>6.45</v>
      </c>
      <c r="F2099">
        <v>2.68</v>
      </c>
      <c r="G2099">
        <v>2.88</v>
      </c>
      <c r="H2099">
        <v>2.93</v>
      </c>
      <c r="I2099">
        <v>2.68</v>
      </c>
      <c r="J2099">
        <v>0.5</v>
      </c>
      <c r="K2099">
        <v>0.05</v>
      </c>
    </row>
    <row r="2100" spans="1:11" x14ac:dyDescent="0.35">
      <c r="A2100" s="111">
        <v>39071</v>
      </c>
      <c r="B2100">
        <v>6</v>
      </c>
      <c r="C2100">
        <v>6.3</v>
      </c>
      <c r="D2100">
        <v>6.4</v>
      </c>
      <c r="E2100">
        <v>6.45</v>
      </c>
      <c r="F2100">
        <v>2.68</v>
      </c>
      <c r="G2100">
        <v>2.88</v>
      </c>
      <c r="H2100">
        <v>2.93</v>
      </c>
      <c r="I2100">
        <v>2.68</v>
      </c>
      <c r="J2100">
        <v>0.5</v>
      </c>
      <c r="K2100">
        <v>0.05</v>
      </c>
    </row>
    <row r="2101" spans="1:11" x14ac:dyDescent="0.35">
      <c r="A2101" s="111">
        <v>39078</v>
      </c>
      <c r="B2101">
        <v>6</v>
      </c>
      <c r="C2101">
        <v>6.3</v>
      </c>
      <c r="D2101">
        <v>6.4</v>
      </c>
      <c r="E2101">
        <v>6.45</v>
      </c>
      <c r="F2101">
        <v>2.68</v>
      </c>
      <c r="G2101">
        <v>2.88</v>
      </c>
      <c r="H2101">
        <v>2.93</v>
      </c>
      <c r="I2101">
        <v>2.68</v>
      </c>
      <c r="J2101">
        <v>0.5</v>
      </c>
      <c r="K2101">
        <v>0.05</v>
      </c>
    </row>
    <row r="2102" spans="1:11" x14ac:dyDescent="0.35">
      <c r="A2102" s="111">
        <v>39085</v>
      </c>
      <c r="B2102">
        <v>6</v>
      </c>
      <c r="C2102">
        <v>6.3</v>
      </c>
      <c r="D2102">
        <v>6.4</v>
      </c>
      <c r="E2102">
        <v>6.45</v>
      </c>
      <c r="F2102">
        <v>2.68</v>
      </c>
      <c r="G2102">
        <v>2.88</v>
      </c>
      <c r="H2102">
        <v>2.93</v>
      </c>
      <c r="I2102">
        <v>2.68</v>
      </c>
      <c r="J2102">
        <v>0.5</v>
      </c>
      <c r="K2102">
        <v>0.05</v>
      </c>
    </row>
    <row r="2103" spans="1:11" x14ac:dyDescent="0.35">
      <c r="A2103" s="111">
        <v>39092</v>
      </c>
      <c r="B2103">
        <v>6</v>
      </c>
      <c r="C2103">
        <v>6.3</v>
      </c>
      <c r="D2103">
        <v>6.4</v>
      </c>
      <c r="E2103">
        <v>6.45</v>
      </c>
      <c r="F2103">
        <v>2.68</v>
      </c>
      <c r="G2103">
        <v>2.88</v>
      </c>
      <c r="H2103">
        <v>2.93</v>
      </c>
      <c r="I2103">
        <v>2.68</v>
      </c>
      <c r="J2103">
        <v>0.5</v>
      </c>
      <c r="K2103">
        <v>0.05</v>
      </c>
    </row>
    <row r="2104" spans="1:11" x14ac:dyDescent="0.35">
      <c r="A2104" s="111">
        <v>39099</v>
      </c>
      <c r="B2104">
        <v>6</v>
      </c>
      <c r="C2104">
        <v>6.5</v>
      </c>
      <c r="D2104">
        <v>6.6</v>
      </c>
      <c r="E2104">
        <v>6.65</v>
      </c>
      <c r="F2104">
        <v>2.68</v>
      </c>
      <c r="G2104">
        <v>2.88</v>
      </c>
      <c r="H2104">
        <v>2.93</v>
      </c>
      <c r="I2104">
        <v>2.68</v>
      </c>
      <c r="J2104">
        <v>0.5</v>
      </c>
      <c r="K2104">
        <v>0.05</v>
      </c>
    </row>
    <row r="2105" spans="1:11" x14ac:dyDescent="0.35">
      <c r="A2105" s="111">
        <v>39106</v>
      </c>
      <c r="B2105">
        <v>6</v>
      </c>
      <c r="C2105">
        <v>6.5</v>
      </c>
      <c r="D2105">
        <v>6.6</v>
      </c>
      <c r="E2105">
        <v>6.65</v>
      </c>
      <c r="F2105">
        <v>2.68</v>
      </c>
      <c r="G2105">
        <v>2.88</v>
      </c>
      <c r="H2105">
        <v>2.93</v>
      </c>
      <c r="I2105">
        <v>2.68</v>
      </c>
      <c r="J2105">
        <v>0.5</v>
      </c>
      <c r="K2105">
        <v>0.05</v>
      </c>
    </row>
    <row r="2106" spans="1:11" x14ac:dyDescent="0.35">
      <c r="A2106" s="111">
        <v>39113</v>
      </c>
      <c r="B2106">
        <v>6</v>
      </c>
      <c r="C2106">
        <v>6.5</v>
      </c>
      <c r="D2106">
        <v>6.6</v>
      </c>
      <c r="E2106">
        <v>6.65</v>
      </c>
      <c r="F2106">
        <v>2.68</v>
      </c>
      <c r="G2106">
        <v>2.88</v>
      </c>
      <c r="H2106">
        <v>2.93</v>
      </c>
      <c r="I2106">
        <v>2.68</v>
      </c>
      <c r="J2106">
        <v>0.5</v>
      </c>
      <c r="K2106">
        <v>0.05</v>
      </c>
    </row>
    <row r="2107" spans="1:11" x14ac:dyDescent="0.35">
      <c r="A2107" s="111">
        <v>39120</v>
      </c>
      <c r="B2107">
        <v>6</v>
      </c>
      <c r="C2107">
        <v>6.5</v>
      </c>
      <c r="D2107">
        <v>6.6</v>
      </c>
      <c r="E2107">
        <v>6.65</v>
      </c>
      <c r="F2107">
        <v>2.98</v>
      </c>
      <c r="G2107">
        <v>3.13</v>
      </c>
      <c r="H2107">
        <v>3.18</v>
      </c>
      <c r="I2107">
        <v>2.93</v>
      </c>
      <c r="J2107">
        <v>0.5</v>
      </c>
      <c r="K2107">
        <v>0.05</v>
      </c>
    </row>
    <row r="2108" spans="1:11" x14ac:dyDescent="0.35">
      <c r="A2108" s="111">
        <v>39127</v>
      </c>
      <c r="B2108">
        <v>6</v>
      </c>
      <c r="C2108">
        <v>6.5</v>
      </c>
      <c r="D2108">
        <v>6.6</v>
      </c>
      <c r="E2108">
        <v>6.65</v>
      </c>
      <c r="F2108">
        <v>2.98</v>
      </c>
      <c r="G2108">
        <v>3.13</v>
      </c>
      <c r="H2108">
        <v>3.18</v>
      </c>
      <c r="I2108">
        <v>2.93</v>
      </c>
      <c r="J2108">
        <v>0.5</v>
      </c>
      <c r="K2108">
        <v>0.05</v>
      </c>
    </row>
    <row r="2109" spans="1:11" x14ac:dyDescent="0.35">
      <c r="A2109" s="111">
        <v>39134</v>
      </c>
      <c r="B2109">
        <v>6</v>
      </c>
      <c r="C2109">
        <v>6.5</v>
      </c>
      <c r="D2109">
        <v>6.6</v>
      </c>
      <c r="E2109">
        <v>6.65</v>
      </c>
      <c r="F2109">
        <v>2.98</v>
      </c>
      <c r="G2109">
        <v>3.13</v>
      </c>
      <c r="H2109">
        <v>3.18</v>
      </c>
      <c r="I2109">
        <v>2.93</v>
      </c>
      <c r="J2109">
        <v>0.5</v>
      </c>
      <c r="K2109">
        <v>0.05</v>
      </c>
    </row>
    <row r="2110" spans="1:11" x14ac:dyDescent="0.35">
      <c r="A2110" s="111">
        <v>39141</v>
      </c>
      <c r="B2110">
        <v>6</v>
      </c>
      <c r="C2110">
        <v>6.5</v>
      </c>
      <c r="D2110">
        <v>6.6</v>
      </c>
      <c r="E2110">
        <v>6.65</v>
      </c>
      <c r="F2110">
        <v>2.98</v>
      </c>
      <c r="G2110">
        <v>3.13</v>
      </c>
      <c r="H2110">
        <v>3.18</v>
      </c>
      <c r="I2110">
        <v>2.93</v>
      </c>
      <c r="J2110">
        <v>0.5</v>
      </c>
      <c r="K2110">
        <v>0.05</v>
      </c>
    </row>
    <row r="2111" spans="1:11" x14ac:dyDescent="0.35">
      <c r="A2111" s="111">
        <v>39148</v>
      </c>
      <c r="B2111">
        <v>6</v>
      </c>
      <c r="C2111">
        <v>6.4</v>
      </c>
      <c r="D2111">
        <v>6.5</v>
      </c>
      <c r="E2111">
        <v>6.49</v>
      </c>
      <c r="F2111">
        <v>2.83</v>
      </c>
      <c r="G2111">
        <v>2.93</v>
      </c>
      <c r="H2111">
        <v>2.98</v>
      </c>
      <c r="I2111">
        <v>2.73</v>
      </c>
      <c r="J2111">
        <v>0.5</v>
      </c>
      <c r="K2111">
        <v>0.05</v>
      </c>
    </row>
    <row r="2112" spans="1:11" x14ac:dyDescent="0.35">
      <c r="A2112" s="111">
        <v>39155</v>
      </c>
      <c r="B2112">
        <v>6</v>
      </c>
      <c r="C2112">
        <v>6.4</v>
      </c>
      <c r="D2112">
        <v>6.5</v>
      </c>
      <c r="E2112">
        <v>6.49</v>
      </c>
      <c r="F2112">
        <v>2.83</v>
      </c>
      <c r="G2112">
        <v>2.93</v>
      </c>
      <c r="H2112">
        <v>2.98</v>
      </c>
      <c r="I2112">
        <v>2.73</v>
      </c>
      <c r="J2112">
        <v>0.5</v>
      </c>
      <c r="K2112">
        <v>0.05</v>
      </c>
    </row>
    <row r="2113" spans="1:11" x14ac:dyDescent="0.35">
      <c r="A2113" s="111">
        <v>39162</v>
      </c>
      <c r="B2113">
        <v>6</v>
      </c>
      <c r="C2113">
        <v>6.4</v>
      </c>
      <c r="D2113">
        <v>6.5</v>
      </c>
      <c r="E2113">
        <v>6.49</v>
      </c>
      <c r="F2113">
        <v>2.83</v>
      </c>
      <c r="G2113">
        <v>2.93</v>
      </c>
      <c r="H2113">
        <v>2.98</v>
      </c>
      <c r="I2113">
        <v>2.73</v>
      </c>
      <c r="J2113">
        <v>0.5</v>
      </c>
      <c r="K2113">
        <v>0.05</v>
      </c>
    </row>
    <row r="2114" spans="1:11" x14ac:dyDescent="0.35">
      <c r="A2114" s="111">
        <v>39169</v>
      </c>
      <c r="B2114">
        <v>6</v>
      </c>
      <c r="C2114">
        <v>6.4</v>
      </c>
      <c r="D2114">
        <v>6.5</v>
      </c>
      <c r="E2114">
        <v>6.49</v>
      </c>
      <c r="F2114">
        <v>2.83</v>
      </c>
      <c r="G2114">
        <v>2.93</v>
      </c>
      <c r="H2114">
        <v>2.98</v>
      </c>
      <c r="I2114">
        <v>2.73</v>
      </c>
      <c r="J2114">
        <v>0.5</v>
      </c>
      <c r="K2114">
        <v>0.05</v>
      </c>
    </row>
    <row r="2115" spans="1:11" x14ac:dyDescent="0.35">
      <c r="A2115" s="111">
        <v>39176</v>
      </c>
      <c r="B2115">
        <v>6</v>
      </c>
      <c r="C2115">
        <v>6.4</v>
      </c>
      <c r="D2115">
        <v>6.5</v>
      </c>
      <c r="E2115">
        <v>6.44</v>
      </c>
      <c r="F2115">
        <v>2.83</v>
      </c>
      <c r="G2115">
        <v>2.93</v>
      </c>
      <c r="H2115">
        <v>2.98</v>
      </c>
      <c r="I2115">
        <v>2.73</v>
      </c>
      <c r="J2115">
        <v>0.5</v>
      </c>
      <c r="K2115">
        <v>0.05</v>
      </c>
    </row>
    <row r="2116" spans="1:11" x14ac:dyDescent="0.35">
      <c r="A2116" s="111">
        <v>39183</v>
      </c>
      <c r="B2116">
        <v>6</v>
      </c>
      <c r="C2116">
        <v>6.6</v>
      </c>
      <c r="D2116">
        <v>6.7</v>
      </c>
      <c r="E2116">
        <v>6.64</v>
      </c>
      <c r="F2116">
        <v>2.83</v>
      </c>
      <c r="G2116">
        <v>2.93</v>
      </c>
      <c r="H2116">
        <v>2.98</v>
      </c>
      <c r="I2116">
        <v>2.73</v>
      </c>
      <c r="J2116">
        <v>0.5</v>
      </c>
      <c r="K2116">
        <v>0.05</v>
      </c>
    </row>
    <row r="2117" spans="1:11" x14ac:dyDescent="0.35">
      <c r="A2117" s="111">
        <v>39190</v>
      </c>
      <c r="B2117">
        <v>6</v>
      </c>
      <c r="C2117">
        <v>6.6</v>
      </c>
      <c r="D2117">
        <v>6.7</v>
      </c>
      <c r="E2117">
        <v>6.64</v>
      </c>
      <c r="F2117">
        <v>2.83</v>
      </c>
      <c r="G2117">
        <v>2.93</v>
      </c>
      <c r="H2117">
        <v>2.98</v>
      </c>
      <c r="I2117">
        <v>2.73</v>
      </c>
      <c r="J2117">
        <v>0.5</v>
      </c>
      <c r="K2117">
        <v>0.05</v>
      </c>
    </row>
    <row r="2118" spans="1:11" x14ac:dyDescent="0.35">
      <c r="A2118" s="111">
        <v>39197</v>
      </c>
      <c r="B2118">
        <v>6</v>
      </c>
      <c r="C2118">
        <v>6.6</v>
      </c>
      <c r="D2118">
        <v>6.7</v>
      </c>
      <c r="E2118">
        <v>6.64</v>
      </c>
      <c r="F2118">
        <v>2.83</v>
      </c>
      <c r="G2118">
        <v>2.93</v>
      </c>
      <c r="H2118">
        <v>2.98</v>
      </c>
      <c r="I2118">
        <v>2.73</v>
      </c>
      <c r="J2118">
        <v>0.5</v>
      </c>
      <c r="K2118">
        <v>0.05</v>
      </c>
    </row>
    <row r="2119" spans="1:11" x14ac:dyDescent="0.35">
      <c r="A2119" s="111">
        <v>39204</v>
      </c>
      <c r="B2119">
        <v>6</v>
      </c>
      <c r="C2119">
        <v>6.6</v>
      </c>
      <c r="D2119">
        <v>6.7</v>
      </c>
      <c r="E2119">
        <v>6.64</v>
      </c>
      <c r="F2119">
        <v>2.83</v>
      </c>
      <c r="G2119">
        <v>2.93</v>
      </c>
      <c r="H2119">
        <v>2.98</v>
      </c>
      <c r="I2119">
        <v>2.73</v>
      </c>
      <c r="J2119">
        <v>0.5</v>
      </c>
      <c r="K2119">
        <v>0.1</v>
      </c>
    </row>
    <row r="2120" spans="1:11" x14ac:dyDescent="0.35">
      <c r="A2120" s="111">
        <v>39211</v>
      </c>
      <c r="B2120">
        <v>6</v>
      </c>
      <c r="C2120">
        <v>6.6</v>
      </c>
      <c r="D2120">
        <v>6.7</v>
      </c>
      <c r="E2120">
        <v>6.64</v>
      </c>
      <c r="F2120">
        <v>2.83</v>
      </c>
      <c r="G2120">
        <v>2.93</v>
      </c>
      <c r="H2120">
        <v>2.98</v>
      </c>
      <c r="I2120">
        <v>2.73</v>
      </c>
      <c r="J2120">
        <v>0.5</v>
      </c>
      <c r="K2120">
        <v>0.1</v>
      </c>
    </row>
    <row r="2121" spans="1:11" x14ac:dyDescent="0.35">
      <c r="A2121" s="111">
        <v>39218</v>
      </c>
      <c r="B2121">
        <v>6</v>
      </c>
      <c r="C2121">
        <v>6.6</v>
      </c>
      <c r="D2121">
        <v>6.7</v>
      </c>
      <c r="E2121">
        <v>6.64</v>
      </c>
      <c r="F2121">
        <v>2.93</v>
      </c>
      <c r="G2121">
        <v>3.03</v>
      </c>
      <c r="H2121">
        <v>3.08</v>
      </c>
      <c r="I2121">
        <v>2.83</v>
      </c>
      <c r="J2121">
        <v>0.5</v>
      </c>
      <c r="K2121">
        <v>0.1</v>
      </c>
    </row>
    <row r="2122" spans="1:11" x14ac:dyDescent="0.35">
      <c r="A2122" s="111">
        <v>39225</v>
      </c>
      <c r="B2122">
        <v>6</v>
      </c>
      <c r="C2122">
        <v>6.75</v>
      </c>
      <c r="D2122">
        <v>6.95</v>
      </c>
      <c r="E2122">
        <v>6.84</v>
      </c>
      <c r="F2122">
        <v>2.93</v>
      </c>
      <c r="G2122">
        <v>3.03</v>
      </c>
      <c r="H2122">
        <v>3.08</v>
      </c>
      <c r="I2122">
        <v>2.83</v>
      </c>
      <c r="J2122">
        <v>0.5</v>
      </c>
      <c r="K2122">
        <v>0.1</v>
      </c>
    </row>
    <row r="2123" spans="1:11" x14ac:dyDescent="0.35">
      <c r="A2123" s="111">
        <v>39232</v>
      </c>
      <c r="B2123">
        <v>6</v>
      </c>
      <c r="C2123">
        <v>6.85</v>
      </c>
      <c r="D2123">
        <v>7.2</v>
      </c>
      <c r="E2123">
        <v>7.14</v>
      </c>
      <c r="F2123">
        <v>2.98</v>
      </c>
      <c r="G2123">
        <v>3.13</v>
      </c>
      <c r="H2123">
        <v>3.38</v>
      </c>
      <c r="I2123">
        <v>3.13</v>
      </c>
      <c r="J2123">
        <v>0.5</v>
      </c>
      <c r="K2123">
        <v>0.1</v>
      </c>
    </row>
    <row r="2124" spans="1:11" x14ac:dyDescent="0.35">
      <c r="A2124" s="111">
        <v>39239</v>
      </c>
      <c r="B2124">
        <v>6</v>
      </c>
      <c r="C2124">
        <v>6.85</v>
      </c>
      <c r="D2124">
        <v>7.2</v>
      </c>
      <c r="E2124">
        <v>7.14</v>
      </c>
      <c r="F2124">
        <v>2.98</v>
      </c>
      <c r="G2124">
        <v>3.13</v>
      </c>
      <c r="H2124">
        <v>3.38</v>
      </c>
      <c r="I2124">
        <v>3.13</v>
      </c>
      <c r="J2124">
        <v>0.5</v>
      </c>
      <c r="K2124">
        <v>0.1</v>
      </c>
    </row>
    <row r="2125" spans="1:11" x14ac:dyDescent="0.35">
      <c r="A2125" s="111">
        <v>39246</v>
      </c>
      <c r="B2125">
        <v>6</v>
      </c>
      <c r="C2125">
        <v>7</v>
      </c>
      <c r="D2125">
        <v>7.35</v>
      </c>
      <c r="E2125">
        <v>7.29</v>
      </c>
      <c r="F2125">
        <v>3.13</v>
      </c>
      <c r="G2125">
        <v>3.33</v>
      </c>
      <c r="H2125">
        <v>3.58</v>
      </c>
      <c r="I2125">
        <v>3.45</v>
      </c>
      <c r="J2125">
        <v>0.5</v>
      </c>
      <c r="K2125">
        <v>0.1</v>
      </c>
    </row>
    <row r="2126" spans="1:11" x14ac:dyDescent="0.35">
      <c r="A2126" s="111">
        <v>39253</v>
      </c>
      <c r="B2126">
        <v>6</v>
      </c>
      <c r="C2126">
        <v>7.05</v>
      </c>
      <c r="D2126">
        <v>7.3</v>
      </c>
      <c r="E2126">
        <v>7.24</v>
      </c>
      <c r="F2126">
        <v>3.13</v>
      </c>
      <c r="G2126">
        <v>3.33</v>
      </c>
      <c r="H2126">
        <v>3.58</v>
      </c>
      <c r="I2126">
        <v>3.45</v>
      </c>
      <c r="J2126">
        <v>0.5</v>
      </c>
      <c r="K2126">
        <v>0.1</v>
      </c>
    </row>
    <row r="2127" spans="1:11" x14ac:dyDescent="0.35">
      <c r="A2127" s="111">
        <v>39260</v>
      </c>
      <c r="B2127">
        <v>6</v>
      </c>
      <c r="C2127">
        <v>7.05</v>
      </c>
      <c r="D2127">
        <v>7.3</v>
      </c>
      <c r="E2127">
        <v>7.24</v>
      </c>
      <c r="F2127">
        <v>3.13</v>
      </c>
      <c r="G2127">
        <v>3.33</v>
      </c>
      <c r="H2127">
        <v>3.58</v>
      </c>
      <c r="I2127">
        <v>3.45</v>
      </c>
      <c r="J2127">
        <v>0.5</v>
      </c>
      <c r="K2127">
        <v>0.1</v>
      </c>
    </row>
    <row r="2128" spans="1:11" x14ac:dyDescent="0.35">
      <c r="A2128" s="111">
        <v>39267</v>
      </c>
      <c r="B2128">
        <v>6</v>
      </c>
      <c r="C2128">
        <v>7.05</v>
      </c>
      <c r="D2128">
        <v>7.3</v>
      </c>
      <c r="E2128">
        <v>7.24</v>
      </c>
      <c r="F2128">
        <v>3.13</v>
      </c>
      <c r="G2128">
        <v>3.33</v>
      </c>
      <c r="H2128">
        <v>3.58</v>
      </c>
      <c r="I2128">
        <v>3.45</v>
      </c>
      <c r="J2128">
        <v>0.5</v>
      </c>
      <c r="K2128">
        <v>0.1</v>
      </c>
    </row>
    <row r="2129" spans="1:11" x14ac:dyDescent="0.35">
      <c r="A2129" s="111">
        <v>39274</v>
      </c>
      <c r="B2129">
        <v>6.25</v>
      </c>
      <c r="C2129">
        <v>7.05</v>
      </c>
      <c r="D2129">
        <v>7.3</v>
      </c>
      <c r="E2129">
        <v>7.24</v>
      </c>
      <c r="F2129">
        <v>3.28</v>
      </c>
      <c r="G2129">
        <v>3.48</v>
      </c>
      <c r="H2129">
        <v>3.73</v>
      </c>
      <c r="I2129">
        <v>3.6</v>
      </c>
      <c r="J2129">
        <v>0.5</v>
      </c>
      <c r="K2129">
        <v>0.1</v>
      </c>
    </row>
    <row r="2130" spans="1:11" x14ac:dyDescent="0.35">
      <c r="A2130" s="111">
        <v>39281</v>
      </c>
      <c r="B2130">
        <v>6.25</v>
      </c>
      <c r="C2130">
        <v>7.05</v>
      </c>
      <c r="D2130">
        <v>7.3</v>
      </c>
      <c r="E2130">
        <v>7.24</v>
      </c>
      <c r="F2130">
        <v>3.28</v>
      </c>
      <c r="G2130">
        <v>3.48</v>
      </c>
      <c r="H2130">
        <v>3.73</v>
      </c>
      <c r="I2130">
        <v>3.6</v>
      </c>
      <c r="J2130">
        <v>0.5</v>
      </c>
      <c r="K2130">
        <v>0.1</v>
      </c>
    </row>
    <row r="2131" spans="1:11" x14ac:dyDescent="0.35">
      <c r="A2131" s="111">
        <v>39288</v>
      </c>
      <c r="B2131">
        <v>6.25</v>
      </c>
      <c r="C2131">
        <v>7.05</v>
      </c>
      <c r="D2131">
        <v>7.3</v>
      </c>
      <c r="E2131">
        <v>7.24</v>
      </c>
      <c r="F2131">
        <v>3.28</v>
      </c>
      <c r="G2131">
        <v>3.48</v>
      </c>
      <c r="H2131">
        <v>3.73</v>
      </c>
      <c r="I2131">
        <v>3.6</v>
      </c>
      <c r="J2131">
        <v>0.5</v>
      </c>
      <c r="K2131">
        <v>0.1</v>
      </c>
    </row>
    <row r="2132" spans="1:11" x14ac:dyDescent="0.35">
      <c r="A2132" s="111">
        <v>39295</v>
      </c>
      <c r="B2132">
        <v>6.25</v>
      </c>
      <c r="C2132">
        <v>7.05</v>
      </c>
      <c r="D2132">
        <v>7.3</v>
      </c>
      <c r="E2132">
        <v>7.24</v>
      </c>
      <c r="F2132">
        <v>3.28</v>
      </c>
      <c r="G2132">
        <v>3.48</v>
      </c>
      <c r="H2132">
        <v>3.73</v>
      </c>
      <c r="I2132">
        <v>3.6</v>
      </c>
      <c r="J2132">
        <v>0.5</v>
      </c>
      <c r="K2132">
        <v>0.1</v>
      </c>
    </row>
    <row r="2133" spans="1:11" x14ac:dyDescent="0.35">
      <c r="A2133" s="111">
        <v>39302</v>
      </c>
      <c r="B2133">
        <v>6.25</v>
      </c>
      <c r="C2133">
        <v>7.05</v>
      </c>
      <c r="D2133">
        <v>7.3</v>
      </c>
      <c r="E2133">
        <v>7.24</v>
      </c>
      <c r="F2133">
        <v>3.28</v>
      </c>
      <c r="G2133">
        <v>3.48</v>
      </c>
      <c r="H2133">
        <v>3.73</v>
      </c>
      <c r="I2133">
        <v>3.6</v>
      </c>
      <c r="J2133">
        <v>0.5</v>
      </c>
      <c r="K2133">
        <v>0.1</v>
      </c>
    </row>
    <row r="2134" spans="1:11" x14ac:dyDescent="0.35">
      <c r="A2134" s="111">
        <v>39309</v>
      </c>
      <c r="B2134">
        <v>6.25</v>
      </c>
      <c r="C2134">
        <v>7.05</v>
      </c>
      <c r="D2134">
        <v>7.3</v>
      </c>
      <c r="E2134">
        <v>7.24</v>
      </c>
      <c r="F2134">
        <v>3.28</v>
      </c>
      <c r="G2134">
        <v>3.48</v>
      </c>
      <c r="H2134">
        <v>3.73</v>
      </c>
      <c r="I2134">
        <v>3.6</v>
      </c>
      <c r="J2134">
        <v>0.5</v>
      </c>
      <c r="K2134">
        <v>0.1</v>
      </c>
    </row>
    <row r="2135" spans="1:11" x14ac:dyDescent="0.35">
      <c r="A2135" s="111">
        <v>39316</v>
      </c>
      <c r="B2135">
        <v>6.25</v>
      </c>
      <c r="C2135">
        <v>7.05</v>
      </c>
      <c r="D2135">
        <v>7.3</v>
      </c>
      <c r="E2135">
        <v>7.24</v>
      </c>
      <c r="F2135">
        <v>3.18</v>
      </c>
      <c r="G2135">
        <v>3.38</v>
      </c>
      <c r="H2135">
        <v>3.58</v>
      </c>
      <c r="I2135">
        <v>3.35</v>
      </c>
      <c r="J2135">
        <v>0.5</v>
      </c>
      <c r="K2135">
        <v>0.1</v>
      </c>
    </row>
    <row r="2136" spans="1:11" x14ac:dyDescent="0.35">
      <c r="A2136" s="111">
        <v>39323</v>
      </c>
      <c r="B2136">
        <v>6.25</v>
      </c>
      <c r="C2136">
        <v>7.05</v>
      </c>
      <c r="D2136">
        <v>7.3</v>
      </c>
      <c r="E2136">
        <v>7.24</v>
      </c>
      <c r="F2136">
        <v>3.08</v>
      </c>
      <c r="G2136">
        <v>3.28</v>
      </c>
      <c r="H2136">
        <v>3.48</v>
      </c>
      <c r="I2136">
        <v>3.23</v>
      </c>
      <c r="J2136">
        <v>0.5</v>
      </c>
      <c r="K2136">
        <v>0.1</v>
      </c>
    </row>
    <row r="2137" spans="1:11" x14ac:dyDescent="0.35">
      <c r="A2137" s="111">
        <v>39330</v>
      </c>
      <c r="B2137">
        <v>6.25</v>
      </c>
      <c r="C2137">
        <v>7.05</v>
      </c>
      <c r="D2137">
        <v>7.3</v>
      </c>
      <c r="E2137">
        <v>7.24</v>
      </c>
      <c r="F2137">
        <v>3.08</v>
      </c>
      <c r="G2137">
        <v>3.28</v>
      </c>
      <c r="H2137">
        <v>3.48</v>
      </c>
      <c r="I2137">
        <v>3.23</v>
      </c>
      <c r="J2137">
        <v>0.5</v>
      </c>
      <c r="K2137">
        <v>0.1</v>
      </c>
    </row>
    <row r="2138" spans="1:11" x14ac:dyDescent="0.35">
      <c r="A2138" s="111">
        <v>39337</v>
      </c>
      <c r="B2138">
        <v>6.25</v>
      </c>
      <c r="C2138">
        <v>7.05</v>
      </c>
      <c r="D2138">
        <v>7.3</v>
      </c>
      <c r="E2138">
        <v>7.24</v>
      </c>
      <c r="F2138">
        <v>3.08</v>
      </c>
      <c r="G2138">
        <v>3.28</v>
      </c>
      <c r="H2138">
        <v>3.48</v>
      </c>
      <c r="I2138">
        <v>3.35</v>
      </c>
      <c r="J2138">
        <v>0.5</v>
      </c>
      <c r="K2138">
        <v>0.1</v>
      </c>
    </row>
    <row r="2139" spans="1:11" x14ac:dyDescent="0.35">
      <c r="A2139" s="111">
        <v>39344</v>
      </c>
      <c r="B2139">
        <v>6.25</v>
      </c>
      <c r="C2139">
        <v>7.05</v>
      </c>
      <c r="D2139">
        <v>7.3</v>
      </c>
      <c r="E2139">
        <v>7.19</v>
      </c>
      <c r="F2139">
        <v>3.08</v>
      </c>
      <c r="G2139">
        <v>3.28</v>
      </c>
      <c r="H2139">
        <v>3.48</v>
      </c>
      <c r="I2139">
        <v>3.23</v>
      </c>
      <c r="J2139">
        <v>0.5</v>
      </c>
      <c r="K2139">
        <v>0.1</v>
      </c>
    </row>
    <row r="2140" spans="1:11" x14ac:dyDescent="0.35">
      <c r="A2140" s="111">
        <v>39351</v>
      </c>
      <c r="B2140">
        <v>6.25</v>
      </c>
      <c r="C2140">
        <v>7.05</v>
      </c>
      <c r="D2140">
        <v>7.3</v>
      </c>
      <c r="E2140">
        <v>7.19</v>
      </c>
      <c r="F2140">
        <v>3.13</v>
      </c>
      <c r="G2140">
        <v>3.28</v>
      </c>
      <c r="H2140">
        <v>3.48</v>
      </c>
      <c r="I2140">
        <v>3.23</v>
      </c>
      <c r="J2140">
        <v>0.5</v>
      </c>
      <c r="K2140">
        <v>0.1</v>
      </c>
    </row>
    <row r="2141" spans="1:11" x14ac:dyDescent="0.35">
      <c r="A2141" s="111">
        <v>39358</v>
      </c>
      <c r="B2141">
        <v>6.25</v>
      </c>
      <c r="C2141">
        <v>7.05</v>
      </c>
      <c r="D2141">
        <v>7.3</v>
      </c>
      <c r="E2141">
        <v>7.19</v>
      </c>
      <c r="F2141">
        <v>3.13</v>
      </c>
      <c r="G2141">
        <v>3.28</v>
      </c>
      <c r="H2141">
        <v>3.48</v>
      </c>
      <c r="I2141">
        <v>3.23</v>
      </c>
      <c r="J2141">
        <v>0.5</v>
      </c>
      <c r="K2141">
        <v>0.1</v>
      </c>
    </row>
    <row r="2142" spans="1:11" x14ac:dyDescent="0.35">
      <c r="A2142" s="111">
        <v>39365</v>
      </c>
      <c r="B2142">
        <v>6.25</v>
      </c>
      <c r="C2142">
        <v>7.05</v>
      </c>
      <c r="D2142">
        <v>7.3</v>
      </c>
      <c r="E2142">
        <v>7.19</v>
      </c>
      <c r="F2142">
        <v>3.13</v>
      </c>
      <c r="G2142">
        <v>3.28</v>
      </c>
      <c r="H2142">
        <v>3.48</v>
      </c>
      <c r="I2142">
        <v>3.23</v>
      </c>
      <c r="J2142">
        <v>0.5</v>
      </c>
      <c r="K2142">
        <v>0.1</v>
      </c>
    </row>
    <row r="2143" spans="1:11" x14ac:dyDescent="0.35">
      <c r="A2143" s="111">
        <v>39372</v>
      </c>
      <c r="B2143">
        <v>6.25</v>
      </c>
      <c r="C2143">
        <v>7.25</v>
      </c>
      <c r="D2143">
        <v>7.4</v>
      </c>
      <c r="E2143">
        <v>7.44</v>
      </c>
      <c r="F2143">
        <v>3.13</v>
      </c>
      <c r="G2143">
        <v>3.28</v>
      </c>
      <c r="H2143">
        <v>3.48</v>
      </c>
      <c r="I2143">
        <v>3.23</v>
      </c>
      <c r="J2143">
        <v>0.5</v>
      </c>
      <c r="K2143">
        <v>0.1</v>
      </c>
    </row>
    <row r="2144" spans="1:11" x14ac:dyDescent="0.35">
      <c r="A2144" s="111">
        <v>39379</v>
      </c>
      <c r="B2144">
        <v>6.25</v>
      </c>
      <c r="C2144">
        <v>7.25</v>
      </c>
      <c r="D2144">
        <v>7.4</v>
      </c>
      <c r="E2144">
        <v>7.44</v>
      </c>
      <c r="F2144">
        <v>3.13</v>
      </c>
      <c r="G2144">
        <v>3.28</v>
      </c>
      <c r="H2144">
        <v>3.48</v>
      </c>
      <c r="I2144">
        <v>3.23</v>
      </c>
      <c r="J2144">
        <v>0.5</v>
      </c>
      <c r="K2144">
        <v>0.1</v>
      </c>
    </row>
    <row r="2145" spans="1:11" x14ac:dyDescent="0.35">
      <c r="A2145" s="111">
        <v>39386</v>
      </c>
      <c r="B2145">
        <v>6.25</v>
      </c>
      <c r="C2145">
        <v>7.25</v>
      </c>
      <c r="D2145">
        <v>7.4</v>
      </c>
      <c r="E2145">
        <v>7.44</v>
      </c>
      <c r="F2145">
        <v>3.13</v>
      </c>
      <c r="G2145">
        <v>3.28</v>
      </c>
      <c r="H2145">
        <v>3.48</v>
      </c>
      <c r="I2145">
        <v>3.23</v>
      </c>
      <c r="J2145">
        <v>0.5</v>
      </c>
      <c r="K2145">
        <v>0.1</v>
      </c>
    </row>
    <row r="2146" spans="1:11" x14ac:dyDescent="0.35">
      <c r="A2146" s="111">
        <v>39393</v>
      </c>
      <c r="B2146">
        <v>6.25</v>
      </c>
      <c r="C2146">
        <v>7.25</v>
      </c>
      <c r="D2146">
        <v>7.4</v>
      </c>
      <c r="E2146">
        <v>7.44</v>
      </c>
      <c r="F2146">
        <v>3.13</v>
      </c>
      <c r="G2146">
        <v>3.28</v>
      </c>
      <c r="H2146">
        <v>3.48</v>
      </c>
      <c r="I2146">
        <v>3.23</v>
      </c>
      <c r="J2146">
        <v>0.5</v>
      </c>
      <c r="K2146">
        <v>0.1</v>
      </c>
    </row>
    <row r="2147" spans="1:11" x14ac:dyDescent="0.35">
      <c r="A2147" s="111">
        <v>39400</v>
      </c>
      <c r="B2147">
        <v>6.25</v>
      </c>
      <c r="C2147">
        <v>7.2</v>
      </c>
      <c r="D2147">
        <v>7.35</v>
      </c>
      <c r="E2147">
        <v>7.39</v>
      </c>
      <c r="F2147">
        <v>3.13</v>
      </c>
      <c r="G2147">
        <v>3.28</v>
      </c>
      <c r="H2147">
        <v>3.48</v>
      </c>
      <c r="I2147">
        <v>3.23</v>
      </c>
      <c r="J2147">
        <v>0.5</v>
      </c>
      <c r="K2147">
        <v>0.1</v>
      </c>
    </row>
    <row r="2148" spans="1:11" x14ac:dyDescent="0.35">
      <c r="A2148" s="111">
        <v>39407</v>
      </c>
      <c r="B2148">
        <v>6.25</v>
      </c>
      <c r="C2148">
        <v>7.2</v>
      </c>
      <c r="D2148">
        <v>7.35</v>
      </c>
      <c r="E2148">
        <v>7.39</v>
      </c>
      <c r="F2148">
        <v>2.98</v>
      </c>
      <c r="G2148">
        <v>3.28</v>
      </c>
      <c r="H2148">
        <v>3.48</v>
      </c>
      <c r="I2148">
        <v>3.23</v>
      </c>
      <c r="J2148">
        <v>0.5</v>
      </c>
      <c r="K2148">
        <v>0.1</v>
      </c>
    </row>
    <row r="2149" spans="1:11" x14ac:dyDescent="0.35">
      <c r="A2149" s="111">
        <v>39414</v>
      </c>
      <c r="B2149">
        <v>6.25</v>
      </c>
      <c r="C2149">
        <v>7.2</v>
      </c>
      <c r="D2149">
        <v>7.35</v>
      </c>
      <c r="E2149">
        <v>7.39</v>
      </c>
      <c r="F2149">
        <v>2.88</v>
      </c>
      <c r="G2149">
        <v>3.03</v>
      </c>
      <c r="H2149">
        <v>3.23</v>
      </c>
      <c r="I2149">
        <v>2.98</v>
      </c>
      <c r="J2149">
        <v>0.5</v>
      </c>
      <c r="K2149">
        <v>0.1</v>
      </c>
    </row>
    <row r="2150" spans="1:11" x14ac:dyDescent="0.35">
      <c r="A2150" s="111">
        <v>39421</v>
      </c>
      <c r="B2150">
        <v>6</v>
      </c>
      <c r="C2150">
        <v>7.2</v>
      </c>
      <c r="D2150">
        <v>7.35</v>
      </c>
      <c r="E2150">
        <v>7.39</v>
      </c>
      <c r="F2150">
        <v>2.88</v>
      </c>
      <c r="G2150">
        <v>3.03</v>
      </c>
      <c r="H2150">
        <v>3.23</v>
      </c>
      <c r="I2150">
        <v>3.1</v>
      </c>
      <c r="J2150">
        <v>0.5</v>
      </c>
      <c r="K2150">
        <v>0.1</v>
      </c>
    </row>
    <row r="2151" spans="1:11" x14ac:dyDescent="0.35">
      <c r="A2151" s="111">
        <v>39428</v>
      </c>
      <c r="B2151">
        <v>6</v>
      </c>
      <c r="C2151">
        <v>7.2</v>
      </c>
      <c r="D2151">
        <v>7.35</v>
      </c>
      <c r="E2151">
        <v>7.39</v>
      </c>
      <c r="F2151">
        <v>2.73</v>
      </c>
      <c r="G2151">
        <v>2.88</v>
      </c>
      <c r="H2151">
        <v>3.13</v>
      </c>
      <c r="I2151">
        <v>3.1</v>
      </c>
      <c r="J2151">
        <v>0.5</v>
      </c>
      <c r="K2151">
        <v>0.1</v>
      </c>
    </row>
    <row r="2152" spans="1:11" x14ac:dyDescent="0.35">
      <c r="A2152" s="111">
        <v>39435</v>
      </c>
      <c r="B2152">
        <v>6</v>
      </c>
      <c r="C2152">
        <v>7.2</v>
      </c>
      <c r="D2152">
        <v>7.35</v>
      </c>
      <c r="E2152">
        <v>7.39</v>
      </c>
      <c r="F2152">
        <v>2.73</v>
      </c>
      <c r="G2152">
        <v>3.03</v>
      </c>
      <c r="H2152">
        <v>3.13</v>
      </c>
      <c r="I2152">
        <v>3.1</v>
      </c>
      <c r="J2152">
        <v>0.5</v>
      </c>
      <c r="K2152">
        <v>0.1</v>
      </c>
    </row>
    <row r="2153" spans="1:11" x14ac:dyDescent="0.35">
      <c r="A2153" s="111">
        <v>39442</v>
      </c>
      <c r="B2153">
        <v>6</v>
      </c>
      <c r="C2153">
        <v>7.35</v>
      </c>
      <c r="D2153">
        <v>7.55</v>
      </c>
      <c r="E2153">
        <v>7.54</v>
      </c>
      <c r="F2153">
        <v>2.88</v>
      </c>
      <c r="G2153">
        <v>3.03</v>
      </c>
      <c r="H2153">
        <v>3.23</v>
      </c>
      <c r="I2153">
        <v>3.1</v>
      </c>
      <c r="J2153">
        <v>0.5</v>
      </c>
      <c r="K2153">
        <v>0.1</v>
      </c>
    </row>
    <row r="2154" spans="1:11" x14ac:dyDescent="0.35">
      <c r="A2154" s="111">
        <v>39449</v>
      </c>
      <c r="B2154">
        <v>6</v>
      </c>
      <c r="C2154">
        <v>7.35</v>
      </c>
      <c r="D2154">
        <v>7.55</v>
      </c>
      <c r="E2154">
        <v>7.54</v>
      </c>
      <c r="F2154">
        <v>2.88</v>
      </c>
      <c r="G2154">
        <v>3.03</v>
      </c>
      <c r="H2154">
        <v>3.23</v>
      </c>
      <c r="I2154">
        <v>3.1</v>
      </c>
      <c r="J2154">
        <v>0.5</v>
      </c>
      <c r="K2154">
        <v>0.1</v>
      </c>
    </row>
    <row r="2155" spans="1:11" x14ac:dyDescent="0.35">
      <c r="A2155" s="111">
        <v>39456</v>
      </c>
      <c r="B2155">
        <v>6</v>
      </c>
      <c r="C2155">
        <v>7.35</v>
      </c>
      <c r="D2155">
        <v>7.55</v>
      </c>
      <c r="E2155">
        <v>7.54</v>
      </c>
      <c r="F2155">
        <v>2.88</v>
      </c>
      <c r="G2155">
        <v>3.03</v>
      </c>
      <c r="H2155">
        <v>3.23</v>
      </c>
      <c r="I2155">
        <v>3.1</v>
      </c>
      <c r="J2155">
        <v>0.5</v>
      </c>
      <c r="K2155">
        <v>0.1</v>
      </c>
    </row>
    <row r="2156" spans="1:11" x14ac:dyDescent="0.35">
      <c r="A2156" s="111">
        <v>39463</v>
      </c>
      <c r="B2156">
        <v>6</v>
      </c>
      <c r="C2156">
        <v>7.35</v>
      </c>
      <c r="D2156">
        <v>7.5</v>
      </c>
      <c r="E2156">
        <v>7.49</v>
      </c>
      <c r="F2156">
        <v>2.88</v>
      </c>
      <c r="G2156">
        <v>3.03</v>
      </c>
      <c r="H2156">
        <v>3.23</v>
      </c>
      <c r="I2156">
        <v>3.1</v>
      </c>
      <c r="J2156">
        <v>0.5</v>
      </c>
      <c r="K2156">
        <v>0.1</v>
      </c>
    </row>
    <row r="2157" spans="1:11" x14ac:dyDescent="0.35">
      <c r="A2157" s="111">
        <v>39470</v>
      </c>
      <c r="B2157">
        <v>5.75</v>
      </c>
      <c r="C2157">
        <v>7.35</v>
      </c>
      <c r="D2157">
        <v>7.5</v>
      </c>
      <c r="E2157">
        <v>7.49</v>
      </c>
      <c r="F2157">
        <v>2.58</v>
      </c>
      <c r="G2157">
        <v>3.03</v>
      </c>
      <c r="H2157">
        <v>3.23</v>
      </c>
      <c r="I2157">
        <v>2.88</v>
      </c>
      <c r="J2157">
        <v>0.5</v>
      </c>
      <c r="K2157">
        <v>0.1</v>
      </c>
    </row>
    <row r="2158" spans="1:11" x14ac:dyDescent="0.35">
      <c r="A2158" s="111">
        <v>39477</v>
      </c>
      <c r="B2158">
        <v>5.75</v>
      </c>
      <c r="C2158">
        <v>7.35</v>
      </c>
      <c r="D2158">
        <v>7.4</v>
      </c>
      <c r="E2158">
        <v>7.39</v>
      </c>
      <c r="F2158">
        <v>2.58</v>
      </c>
      <c r="G2158">
        <v>3.03</v>
      </c>
      <c r="H2158">
        <v>3.23</v>
      </c>
      <c r="I2158">
        <v>2.88</v>
      </c>
      <c r="J2158">
        <v>0.5</v>
      </c>
      <c r="K2158">
        <v>0.1</v>
      </c>
    </row>
    <row r="2159" spans="1:11" x14ac:dyDescent="0.35">
      <c r="A2159" s="111">
        <v>39484</v>
      </c>
      <c r="B2159">
        <v>5.75</v>
      </c>
      <c r="C2159">
        <v>7.35</v>
      </c>
      <c r="D2159">
        <v>7.4</v>
      </c>
      <c r="E2159">
        <v>7.39</v>
      </c>
      <c r="F2159">
        <v>2.38</v>
      </c>
      <c r="G2159">
        <v>2.93</v>
      </c>
      <c r="H2159">
        <v>3.23</v>
      </c>
      <c r="I2159">
        <v>2.98</v>
      </c>
      <c r="J2159">
        <v>0.5</v>
      </c>
      <c r="K2159">
        <v>0.1</v>
      </c>
    </row>
    <row r="2160" spans="1:11" x14ac:dyDescent="0.35">
      <c r="A2160" s="111">
        <v>39491</v>
      </c>
      <c r="B2160">
        <v>5.75</v>
      </c>
      <c r="C2160">
        <v>7.35</v>
      </c>
      <c r="D2160">
        <v>7.4</v>
      </c>
      <c r="E2160">
        <v>7.39</v>
      </c>
      <c r="F2160">
        <v>2.38</v>
      </c>
      <c r="G2160">
        <v>2.93</v>
      </c>
      <c r="H2160">
        <v>3.23</v>
      </c>
      <c r="I2160">
        <v>2.98</v>
      </c>
      <c r="J2160">
        <v>0.5</v>
      </c>
      <c r="K2160">
        <v>0.1</v>
      </c>
    </row>
    <row r="2161" spans="1:11" x14ac:dyDescent="0.35">
      <c r="A2161" s="111">
        <v>39498</v>
      </c>
      <c r="B2161">
        <v>5.75</v>
      </c>
      <c r="C2161">
        <v>7.25</v>
      </c>
      <c r="D2161">
        <v>7.3</v>
      </c>
      <c r="E2161">
        <v>7.29</v>
      </c>
      <c r="F2161">
        <v>2.38</v>
      </c>
      <c r="G2161">
        <v>2.93</v>
      </c>
      <c r="H2161">
        <v>3.23</v>
      </c>
      <c r="I2161">
        <v>2.98</v>
      </c>
      <c r="J2161">
        <v>0.5</v>
      </c>
      <c r="K2161">
        <v>0.1</v>
      </c>
    </row>
    <row r="2162" spans="1:11" x14ac:dyDescent="0.35">
      <c r="A2162" s="111">
        <v>39505</v>
      </c>
      <c r="B2162">
        <v>5.75</v>
      </c>
      <c r="C2162">
        <v>7.25</v>
      </c>
      <c r="D2162">
        <v>7.3</v>
      </c>
      <c r="E2162">
        <v>7.29</v>
      </c>
      <c r="F2162">
        <v>2.38</v>
      </c>
      <c r="G2162">
        <v>2.93</v>
      </c>
      <c r="H2162">
        <v>3.23</v>
      </c>
      <c r="I2162">
        <v>2.98</v>
      </c>
      <c r="J2162">
        <v>0.5</v>
      </c>
      <c r="K2162">
        <v>0.1</v>
      </c>
    </row>
    <row r="2163" spans="1:11" x14ac:dyDescent="0.35">
      <c r="A2163" s="111">
        <v>39512</v>
      </c>
      <c r="B2163">
        <v>5.25</v>
      </c>
      <c r="C2163">
        <v>7.25</v>
      </c>
      <c r="D2163">
        <v>7.3</v>
      </c>
      <c r="E2163">
        <v>7.29</v>
      </c>
      <c r="F2163">
        <v>2.1800000000000002</v>
      </c>
      <c r="G2163">
        <v>2.93</v>
      </c>
      <c r="H2163">
        <v>3.23</v>
      </c>
      <c r="I2163">
        <v>2.73</v>
      </c>
      <c r="J2163">
        <v>0.5</v>
      </c>
      <c r="K2163">
        <v>0.1</v>
      </c>
    </row>
    <row r="2164" spans="1:11" x14ac:dyDescent="0.35">
      <c r="A2164" s="111">
        <v>39519</v>
      </c>
      <c r="B2164">
        <v>5.25</v>
      </c>
      <c r="C2164">
        <v>7.25</v>
      </c>
      <c r="D2164">
        <v>7.3</v>
      </c>
      <c r="E2164">
        <v>7.29</v>
      </c>
      <c r="F2164">
        <v>2.1800000000000002</v>
      </c>
      <c r="G2164">
        <v>2.68</v>
      </c>
      <c r="H2164">
        <v>2.98</v>
      </c>
      <c r="I2164">
        <v>2.73</v>
      </c>
      <c r="J2164">
        <v>0.5</v>
      </c>
      <c r="K2164">
        <v>0.1</v>
      </c>
    </row>
    <row r="2165" spans="1:11" x14ac:dyDescent="0.35">
      <c r="A2165" s="111">
        <v>39526</v>
      </c>
      <c r="B2165">
        <v>5.25</v>
      </c>
      <c r="C2165">
        <v>7.25</v>
      </c>
      <c r="D2165">
        <v>7.3</v>
      </c>
      <c r="E2165">
        <v>7.29</v>
      </c>
      <c r="F2165">
        <v>2.1800000000000002</v>
      </c>
      <c r="G2165">
        <v>2.68</v>
      </c>
      <c r="H2165">
        <v>2.98</v>
      </c>
      <c r="I2165">
        <v>2.73</v>
      </c>
      <c r="J2165">
        <v>0.5</v>
      </c>
      <c r="K2165">
        <v>0.1</v>
      </c>
    </row>
    <row r="2166" spans="1:11" x14ac:dyDescent="0.35">
      <c r="A2166" s="111">
        <v>39533</v>
      </c>
      <c r="B2166">
        <v>5.25</v>
      </c>
      <c r="C2166">
        <v>7.15</v>
      </c>
      <c r="D2166">
        <v>7.2</v>
      </c>
      <c r="E2166">
        <v>7.19</v>
      </c>
      <c r="F2166">
        <v>1.93</v>
      </c>
      <c r="G2166">
        <v>2.4300000000000002</v>
      </c>
      <c r="H2166">
        <v>2.88</v>
      </c>
      <c r="I2166">
        <v>2.63</v>
      </c>
      <c r="J2166">
        <v>0.5</v>
      </c>
      <c r="K2166">
        <v>0.1</v>
      </c>
    </row>
    <row r="2167" spans="1:11" x14ac:dyDescent="0.35">
      <c r="A2167" s="111">
        <v>39540</v>
      </c>
      <c r="B2167">
        <v>5.25</v>
      </c>
      <c r="C2167">
        <v>7.15</v>
      </c>
      <c r="D2167">
        <v>7.2</v>
      </c>
      <c r="E2167">
        <v>7.19</v>
      </c>
      <c r="F2167">
        <v>1.93</v>
      </c>
      <c r="G2167">
        <v>2.4300000000000002</v>
      </c>
      <c r="H2167">
        <v>2.88</v>
      </c>
      <c r="I2167">
        <v>2.63</v>
      </c>
      <c r="J2167">
        <v>0.5</v>
      </c>
      <c r="K2167">
        <v>0.1</v>
      </c>
    </row>
    <row r="2168" spans="1:11" x14ac:dyDescent="0.35">
      <c r="A2168" s="111">
        <v>39547</v>
      </c>
      <c r="B2168">
        <v>5.25</v>
      </c>
      <c r="C2168">
        <v>7.15</v>
      </c>
      <c r="D2168">
        <v>7.2</v>
      </c>
      <c r="E2168">
        <v>7.19</v>
      </c>
      <c r="F2168">
        <v>1.93</v>
      </c>
      <c r="G2168">
        <v>2.4300000000000002</v>
      </c>
      <c r="H2168">
        <v>2.88</v>
      </c>
      <c r="I2168">
        <v>2.63</v>
      </c>
      <c r="J2168">
        <v>0.5</v>
      </c>
      <c r="K2168">
        <v>0.1</v>
      </c>
    </row>
    <row r="2169" spans="1:11" x14ac:dyDescent="0.35">
      <c r="A2169" s="111">
        <v>39554</v>
      </c>
      <c r="B2169">
        <v>5.25</v>
      </c>
      <c r="C2169">
        <v>6.95</v>
      </c>
      <c r="D2169">
        <v>7</v>
      </c>
      <c r="E2169">
        <v>6.99</v>
      </c>
      <c r="F2169">
        <v>1.93</v>
      </c>
      <c r="G2169">
        <v>2.4300000000000002</v>
      </c>
      <c r="H2169">
        <v>2.88</v>
      </c>
      <c r="I2169">
        <v>2.63</v>
      </c>
      <c r="J2169">
        <v>0.5</v>
      </c>
      <c r="K2169">
        <v>0.1</v>
      </c>
    </row>
    <row r="2170" spans="1:11" x14ac:dyDescent="0.35">
      <c r="A2170" s="111">
        <v>39561</v>
      </c>
      <c r="B2170">
        <v>4.75</v>
      </c>
      <c r="C2170">
        <v>6.95</v>
      </c>
      <c r="D2170">
        <v>7</v>
      </c>
      <c r="E2170">
        <v>6.99</v>
      </c>
      <c r="F2170">
        <v>1.93</v>
      </c>
      <c r="G2170">
        <v>2.4300000000000002</v>
      </c>
      <c r="H2170">
        <v>2.88</v>
      </c>
      <c r="I2170">
        <v>2.63</v>
      </c>
      <c r="J2170">
        <v>0.5</v>
      </c>
      <c r="K2170">
        <v>0.1</v>
      </c>
    </row>
    <row r="2171" spans="1:11" x14ac:dyDescent="0.35">
      <c r="A2171" s="111">
        <v>39568</v>
      </c>
      <c r="B2171">
        <v>4.75</v>
      </c>
      <c r="C2171">
        <v>6.95</v>
      </c>
      <c r="D2171">
        <v>7</v>
      </c>
      <c r="E2171">
        <v>6.99</v>
      </c>
      <c r="F2171">
        <v>1.93</v>
      </c>
      <c r="G2171">
        <v>2.4300000000000002</v>
      </c>
      <c r="H2171">
        <v>2.88</v>
      </c>
      <c r="I2171">
        <v>2.63</v>
      </c>
      <c r="J2171">
        <v>0.5</v>
      </c>
      <c r="K2171">
        <v>0.1</v>
      </c>
    </row>
    <row r="2172" spans="1:11" x14ac:dyDescent="0.35">
      <c r="A2172" s="111">
        <v>39575</v>
      </c>
      <c r="B2172">
        <v>4.75</v>
      </c>
      <c r="C2172">
        <v>6.95</v>
      </c>
      <c r="D2172">
        <v>7</v>
      </c>
      <c r="E2172">
        <v>6.99</v>
      </c>
      <c r="F2172">
        <v>1.93</v>
      </c>
      <c r="G2172">
        <v>2.4300000000000002</v>
      </c>
      <c r="H2172">
        <v>2.88</v>
      </c>
      <c r="I2172">
        <v>2.63</v>
      </c>
      <c r="J2172">
        <v>0.5</v>
      </c>
      <c r="K2172">
        <v>0.1</v>
      </c>
    </row>
    <row r="2173" spans="1:11" x14ac:dyDescent="0.35">
      <c r="A2173" s="111">
        <v>39582</v>
      </c>
      <c r="B2173">
        <v>4.75</v>
      </c>
      <c r="C2173">
        <v>6.95</v>
      </c>
      <c r="D2173">
        <v>7</v>
      </c>
      <c r="E2173">
        <v>6.99</v>
      </c>
      <c r="F2173">
        <v>1.93</v>
      </c>
      <c r="G2173">
        <v>2.4300000000000002</v>
      </c>
      <c r="H2173">
        <v>2.88</v>
      </c>
      <c r="I2173">
        <v>2.63</v>
      </c>
      <c r="J2173">
        <v>0.5</v>
      </c>
      <c r="K2173">
        <v>0.1</v>
      </c>
    </row>
    <row r="2174" spans="1:11" x14ac:dyDescent="0.35">
      <c r="A2174" s="111">
        <v>39589</v>
      </c>
      <c r="B2174">
        <v>4.75</v>
      </c>
      <c r="C2174">
        <v>6.95</v>
      </c>
      <c r="D2174">
        <v>7</v>
      </c>
      <c r="E2174">
        <v>6.99</v>
      </c>
      <c r="F2174">
        <v>1.93</v>
      </c>
      <c r="G2174">
        <v>2.4300000000000002</v>
      </c>
      <c r="H2174">
        <v>2.88</v>
      </c>
      <c r="I2174">
        <v>2.75</v>
      </c>
      <c r="J2174">
        <v>0.5</v>
      </c>
      <c r="K2174">
        <v>0.1</v>
      </c>
    </row>
    <row r="2175" spans="1:11" x14ac:dyDescent="0.35">
      <c r="A2175" s="111">
        <v>39596</v>
      </c>
      <c r="B2175">
        <v>4.75</v>
      </c>
      <c r="C2175">
        <v>6.15</v>
      </c>
      <c r="D2175">
        <v>6.15</v>
      </c>
      <c r="E2175">
        <v>6.65</v>
      </c>
      <c r="F2175">
        <v>1.93</v>
      </c>
      <c r="G2175">
        <v>2.4300000000000002</v>
      </c>
      <c r="H2175">
        <v>2.88</v>
      </c>
      <c r="I2175">
        <v>2.75</v>
      </c>
      <c r="J2175">
        <v>0.5</v>
      </c>
      <c r="K2175">
        <v>0.1</v>
      </c>
    </row>
    <row r="2176" spans="1:11" x14ac:dyDescent="0.35">
      <c r="A2176" s="111">
        <v>39603</v>
      </c>
      <c r="B2176">
        <v>4.75</v>
      </c>
      <c r="C2176">
        <v>6.15</v>
      </c>
      <c r="D2176">
        <v>6.15</v>
      </c>
      <c r="E2176">
        <v>6.65</v>
      </c>
      <c r="F2176">
        <v>1.93</v>
      </c>
      <c r="G2176">
        <v>2.4300000000000002</v>
      </c>
      <c r="H2176">
        <v>2.88</v>
      </c>
      <c r="I2176">
        <v>2.75</v>
      </c>
      <c r="J2176">
        <v>0.5</v>
      </c>
      <c r="K2176">
        <v>0.1</v>
      </c>
    </row>
    <row r="2177" spans="1:11" x14ac:dyDescent="0.35">
      <c r="A2177" s="111">
        <v>39610</v>
      </c>
      <c r="B2177">
        <v>4.75</v>
      </c>
      <c r="C2177">
        <v>6.15</v>
      </c>
      <c r="D2177">
        <v>6.15</v>
      </c>
      <c r="E2177">
        <v>6.65</v>
      </c>
      <c r="F2177">
        <v>1.93</v>
      </c>
      <c r="G2177">
        <v>2.4300000000000002</v>
      </c>
      <c r="H2177">
        <v>2.88</v>
      </c>
      <c r="I2177">
        <v>2.75</v>
      </c>
      <c r="J2177">
        <v>0.25</v>
      </c>
      <c r="K2177">
        <v>0.1</v>
      </c>
    </row>
    <row r="2178" spans="1:11" x14ac:dyDescent="0.35">
      <c r="A2178" s="111">
        <v>39617</v>
      </c>
      <c r="B2178">
        <v>4.75</v>
      </c>
      <c r="C2178">
        <v>6.95</v>
      </c>
      <c r="D2178">
        <v>6.65</v>
      </c>
      <c r="E2178">
        <v>7.15</v>
      </c>
      <c r="F2178">
        <v>2.13</v>
      </c>
      <c r="G2178">
        <v>2.73</v>
      </c>
      <c r="H2178">
        <v>3.08</v>
      </c>
      <c r="I2178">
        <v>2.95</v>
      </c>
      <c r="J2178">
        <v>0.25</v>
      </c>
      <c r="K2178">
        <v>0.1</v>
      </c>
    </row>
    <row r="2179" spans="1:11" x14ac:dyDescent="0.35">
      <c r="A2179" s="111">
        <v>39624</v>
      </c>
      <c r="B2179">
        <v>4.75</v>
      </c>
      <c r="C2179">
        <v>6.95</v>
      </c>
      <c r="D2179">
        <v>6.65</v>
      </c>
      <c r="E2179">
        <v>7.15</v>
      </c>
      <c r="F2179">
        <v>2.13</v>
      </c>
      <c r="G2179">
        <v>2.73</v>
      </c>
      <c r="H2179">
        <v>3.08</v>
      </c>
      <c r="I2179">
        <v>2.95</v>
      </c>
      <c r="J2179">
        <v>0.25</v>
      </c>
      <c r="K2179">
        <v>0.1</v>
      </c>
    </row>
    <row r="2180" spans="1:11" x14ac:dyDescent="0.35">
      <c r="A2180" s="111">
        <v>39631</v>
      </c>
      <c r="B2180">
        <v>4.75</v>
      </c>
      <c r="C2180">
        <v>6.95</v>
      </c>
      <c r="D2180">
        <v>6.65</v>
      </c>
      <c r="E2180">
        <v>7.15</v>
      </c>
      <c r="F2180">
        <v>2.13</v>
      </c>
      <c r="G2180">
        <v>2.73</v>
      </c>
      <c r="H2180">
        <v>3.08</v>
      </c>
      <c r="I2180">
        <v>2.95</v>
      </c>
      <c r="J2180">
        <v>0.25</v>
      </c>
      <c r="K2180">
        <v>0.1</v>
      </c>
    </row>
    <row r="2181" spans="1:11" x14ac:dyDescent="0.35">
      <c r="A2181" s="111">
        <v>39638</v>
      </c>
      <c r="B2181">
        <v>4.75</v>
      </c>
      <c r="C2181">
        <v>6.95</v>
      </c>
      <c r="D2181">
        <v>6.65</v>
      </c>
      <c r="E2181">
        <v>7.15</v>
      </c>
      <c r="F2181">
        <v>2.13</v>
      </c>
      <c r="G2181">
        <v>2.73</v>
      </c>
      <c r="H2181">
        <v>3.08</v>
      </c>
      <c r="I2181">
        <v>2.95</v>
      </c>
      <c r="J2181">
        <v>0.25</v>
      </c>
      <c r="K2181">
        <v>0.1</v>
      </c>
    </row>
    <row r="2182" spans="1:11" x14ac:dyDescent="0.35">
      <c r="A2182" s="111">
        <v>39645</v>
      </c>
      <c r="B2182">
        <v>4.75</v>
      </c>
      <c r="C2182">
        <v>6.95</v>
      </c>
      <c r="D2182">
        <v>6.65</v>
      </c>
      <c r="E2182">
        <v>7.15</v>
      </c>
      <c r="F2182">
        <v>2.13</v>
      </c>
      <c r="G2182">
        <v>2.73</v>
      </c>
      <c r="H2182">
        <v>3.08</v>
      </c>
      <c r="I2182">
        <v>2.95</v>
      </c>
      <c r="J2182">
        <v>0.25</v>
      </c>
      <c r="K2182">
        <v>0.1</v>
      </c>
    </row>
    <row r="2183" spans="1:11" x14ac:dyDescent="0.35">
      <c r="A2183" s="111">
        <v>39652</v>
      </c>
      <c r="B2183">
        <v>4.75</v>
      </c>
      <c r="C2183">
        <v>6.95</v>
      </c>
      <c r="D2183">
        <v>6.65</v>
      </c>
      <c r="E2183">
        <v>7.15</v>
      </c>
      <c r="F2183">
        <v>2.13</v>
      </c>
      <c r="G2183">
        <v>2.73</v>
      </c>
      <c r="H2183">
        <v>3.08</v>
      </c>
      <c r="I2183">
        <v>2.95</v>
      </c>
      <c r="J2183">
        <v>0.25</v>
      </c>
      <c r="K2183">
        <v>0.1</v>
      </c>
    </row>
    <row r="2184" spans="1:11" x14ac:dyDescent="0.35">
      <c r="A2184" s="111">
        <v>39659</v>
      </c>
      <c r="B2184">
        <v>4.75</v>
      </c>
      <c r="C2184">
        <v>6.95</v>
      </c>
      <c r="D2184">
        <v>7</v>
      </c>
      <c r="E2184">
        <v>7.15</v>
      </c>
      <c r="F2184">
        <v>2.13</v>
      </c>
      <c r="G2184">
        <v>2.73</v>
      </c>
      <c r="H2184">
        <v>3.08</v>
      </c>
      <c r="I2184">
        <v>2.95</v>
      </c>
      <c r="J2184">
        <v>0.25</v>
      </c>
      <c r="K2184">
        <v>0.1</v>
      </c>
    </row>
    <row r="2185" spans="1:11" x14ac:dyDescent="0.35">
      <c r="A2185" s="111">
        <v>39666</v>
      </c>
      <c r="B2185">
        <v>4.75</v>
      </c>
      <c r="C2185">
        <v>6.95</v>
      </c>
      <c r="D2185">
        <v>7</v>
      </c>
      <c r="E2185">
        <v>7.15</v>
      </c>
      <c r="F2185">
        <v>2.13</v>
      </c>
      <c r="G2185">
        <v>2.73</v>
      </c>
      <c r="H2185">
        <v>3.08</v>
      </c>
      <c r="I2185">
        <v>2.95</v>
      </c>
      <c r="J2185">
        <v>0.25</v>
      </c>
      <c r="K2185">
        <v>0.1</v>
      </c>
    </row>
    <row r="2186" spans="1:11" x14ac:dyDescent="0.35">
      <c r="A2186" s="111">
        <v>39673</v>
      </c>
      <c r="B2186">
        <v>4.75</v>
      </c>
      <c r="C2186">
        <v>6.65</v>
      </c>
      <c r="D2186">
        <v>6.7</v>
      </c>
      <c r="E2186">
        <v>6.85</v>
      </c>
      <c r="F2186">
        <v>2.13</v>
      </c>
      <c r="G2186">
        <v>2.73</v>
      </c>
      <c r="H2186">
        <v>3.08</v>
      </c>
      <c r="I2186">
        <v>2.95</v>
      </c>
      <c r="J2186">
        <v>0.25</v>
      </c>
      <c r="K2186">
        <v>0.1</v>
      </c>
    </row>
    <row r="2187" spans="1:11" x14ac:dyDescent="0.35">
      <c r="A2187" s="111">
        <v>39680</v>
      </c>
      <c r="B2187">
        <v>4.75</v>
      </c>
      <c r="C2187">
        <v>6.65</v>
      </c>
      <c r="D2187">
        <v>6.7</v>
      </c>
      <c r="E2187">
        <v>6.85</v>
      </c>
      <c r="F2187">
        <v>2.13</v>
      </c>
      <c r="G2187">
        <v>2.73</v>
      </c>
      <c r="H2187">
        <v>3.08</v>
      </c>
      <c r="I2187">
        <v>2.95</v>
      </c>
      <c r="J2187">
        <v>0.25</v>
      </c>
      <c r="K2187">
        <v>0.1</v>
      </c>
    </row>
    <row r="2188" spans="1:11" x14ac:dyDescent="0.35">
      <c r="A2188" s="111">
        <v>39687</v>
      </c>
      <c r="B2188">
        <v>4.75</v>
      </c>
      <c r="C2188">
        <v>6.65</v>
      </c>
      <c r="D2188">
        <v>6.7</v>
      </c>
      <c r="E2188">
        <v>6.85</v>
      </c>
      <c r="F2188">
        <v>2.13</v>
      </c>
      <c r="G2188">
        <v>2.73</v>
      </c>
      <c r="H2188">
        <v>3.08</v>
      </c>
      <c r="I2188">
        <v>2.95</v>
      </c>
      <c r="J2188">
        <v>0.25</v>
      </c>
      <c r="K2188">
        <v>0.1</v>
      </c>
    </row>
    <row r="2189" spans="1:11" x14ac:dyDescent="0.35">
      <c r="A2189" s="111">
        <v>39694</v>
      </c>
      <c r="B2189">
        <v>4.75</v>
      </c>
      <c r="C2189">
        <v>6.65</v>
      </c>
      <c r="D2189">
        <v>6.7</v>
      </c>
      <c r="E2189">
        <v>6.85</v>
      </c>
      <c r="F2189">
        <v>2.13</v>
      </c>
      <c r="G2189">
        <v>2.73</v>
      </c>
      <c r="H2189">
        <v>3.08</v>
      </c>
      <c r="I2189">
        <v>2.95</v>
      </c>
      <c r="J2189">
        <v>0.25</v>
      </c>
      <c r="K2189">
        <v>0.1</v>
      </c>
    </row>
    <row r="2190" spans="1:11" x14ac:dyDescent="0.35">
      <c r="A2190" s="111">
        <v>39701</v>
      </c>
      <c r="B2190">
        <v>4.75</v>
      </c>
      <c r="C2190">
        <v>6.65</v>
      </c>
      <c r="D2190">
        <v>6.7</v>
      </c>
      <c r="E2190">
        <v>6.85</v>
      </c>
      <c r="F2190">
        <v>2.13</v>
      </c>
      <c r="G2190">
        <v>2.73</v>
      </c>
      <c r="H2190">
        <v>3.08</v>
      </c>
      <c r="I2190">
        <v>2.95</v>
      </c>
      <c r="J2190">
        <v>0.25</v>
      </c>
      <c r="K2190">
        <v>0.1</v>
      </c>
    </row>
    <row r="2191" spans="1:11" x14ac:dyDescent="0.35">
      <c r="A2191" s="111">
        <v>39708</v>
      </c>
      <c r="B2191">
        <v>4.75</v>
      </c>
      <c r="C2191">
        <v>6.65</v>
      </c>
      <c r="D2191">
        <v>6.7</v>
      </c>
      <c r="E2191">
        <v>6.85</v>
      </c>
      <c r="F2191">
        <v>2.13</v>
      </c>
      <c r="G2191">
        <v>2.73</v>
      </c>
      <c r="H2191">
        <v>3.08</v>
      </c>
      <c r="I2191">
        <v>2.95</v>
      </c>
      <c r="J2191">
        <v>0.25</v>
      </c>
      <c r="K2191">
        <v>0.1</v>
      </c>
    </row>
    <row r="2192" spans="1:11" x14ac:dyDescent="0.35">
      <c r="A2192" s="111">
        <v>39715</v>
      </c>
      <c r="B2192">
        <v>4.75</v>
      </c>
      <c r="C2192">
        <v>6.65</v>
      </c>
      <c r="D2192">
        <v>6.7</v>
      </c>
      <c r="E2192">
        <v>6.85</v>
      </c>
      <c r="F2192">
        <v>2.13</v>
      </c>
      <c r="G2192">
        <v>2.73</v>
      </c>
      <c r="H2192">
        <v>3.08</v>
      </c>
      <c r="I2192">
        <v>2.95</v>
      </c>
      <c r="J2192">
        <v>0.25</v>
      </c>
      <c r="K2192">
        <v>0.1</v>
      </c>
    </row>
    <row r="2193" spans="1:11" x14ac:dyDescent="0.35">
      <c r="A2193" s="111">
        <v>39722</v>
      </c>
      <c r="B2193">
        <v>4.75</v>
      </c>
      <c r="C2193">
        <v>6.35</v>
      </c>
      <c r="D2193">
        <v>7.05</v>
      </c>
      <c r="E2193">
        <v>7.2</v>
      </c>
      <c r="F2193">
        <v>2.13</v>
      </c>
      <c r="G2193">
        <v>2.73</v>
      </c>
      <c r="H2193">
        <v>3.08</v>
      </c>
      <c r="I2193">
        <v>2.95</v>
      </c>
      <c r="J2193">
        <v>0.25</v>
      </c>
      <c r="K2193">
        <v>0.1</v>
      </c>
    </row>
    <row r="2194" spans="1:11" x14ac:dyDescent="0.35">
      <c r="A2194" s="111">
        <v>39729</v>
      </c>
      <c r="B2194">
        <v>4.75</v>
      </c>
      <c r="C2194">
        <v>6.35</v>
      </c>
      <c r="D2194">
        <v>7.05</v>
      </c>
      <c r="E2194">
        <v>7.2</v>
      </c>
      <c r="F2194">
        <v>2.13</v>
      </c>
      <c r="G2194">
        <v>2.73</v>
      </c>
      <c r="H2194">
        <v>3.08</v>
      </c>
      <c r="I2194">
        <v>2.95</v>
      </c>
      <c r="J2194">
        <v>0.25</v>
      </c>
      <c r="K2194">
        <v>0.1</v>
      </c>
    </row>
    <row r="2195" spans="1:11" x14ac:dyDescent="0.35">
      <c r="A2195" s="111">
        <v>39736</v>
      </c>
      <c r="B2195">
        <v>4.25</v>
      </c>
      <c r="C2195">
        <v>6.35</v>
      </c>
      <c r="D2195">
        <v>7.05</v>
      </c>
      <c r="E2195">
        <v>7.2</v>
      </c>
      <c r="F2195">
        <v>2.1</v>
      </c>
      <c r="G2195">
        <v>2.73</v>
      </c>
      <c r="H2195">
        <v>3.08</v>
      </c>
      <c r="I2195">
        <v>2.95</v>
      </c>
      <c r="J2195">
        <v>0.25</v>
      </c>
      <c r="K2195">
        <v>0.1</v>
      </c>
    </row>
    <row r="2196" spans="1:11" x14ac:dyDescent="0.35">
      <c r="A2196" s="111">
        <v>39743</v>
      </c>
      <c r="B2196">
        <v>4</v>
      </c>
      <c r="C2196">
        <v>6.35</v>
      </c>
      <c r="D2196">
        <v>7.05</v>
      </c>
      <c r="E2196">
        <v>7.2</v>
      </c>
      <c r="F2196">
        <v>1.98</v>
      </c>
      <c r="G2196">
        <v>2.73</v>
      </c>
      <c r="H2196">
        <v>3.08</v>
      </c>
      <c r="I2196">
        <v>2.95</v>
      </c>
      <c r="J2196">
        <v>0.25</v>
      </c>
      <c r="K2196">
        <v>0.1</v>
      </c>
    </row>
    <row r="2197" spans="1:11" x14ac:dyDescent="0.35">
      <c r="A2197" s="111">
        <v>39750</v>
      </c>
      <c r="B2197">
        <v>4</v>
      </c>
      <c r="C2197">
        <v>6.35</v>
      </c>
      <c r="D2197">
        <v>7.05</v>
      </c>
      <c r="E2197">
        <v>7.2</v>
      </c>
      <c r="F2197">
        <v>1.78</v>
      </c>
      <c r="G2197">
        <v>2.73</v>
      </c>
      <c r="H2197">
        <v>3.08</v>
      </c>
      <c r="I2197">
        <v>2.95</v>
      </c>
      <c r="J2197">
        <v>0.25</v>
      </c>
      <c r="K2197">
        <v>0.1</v>
      </c>
    </row>
    <row r="2198" spans="1:11" x14ac:dyDescent="0.35">
      <c r="A2198" s="111">
        <v>39757</v>
      </c>
      <c r="B2198">
        <v>4</v>
      </c>
      <c r="C2198">
        <v>6.35</v>
      </c>
      <c r="D2198">
        <v>7.05</v>
      </c>
      <c r="E2198">
        <v>7.2</v>
      </c>
      <c r="F2198">
        <v>1.78</v>
      </c>
      <c r="G2198">
        <v>2.73</v>
      </c>
      <c r="H2198">
        <v>3.08</v>
      </c>
      <c r="I2198">
        <v>2.23</v>
      </c>
      <c r="J2198">
        <v>0.25</v>
      </c>
      <c r="K2198">
        <v>0.1</v>
      </c>
    </row>
    <row r="2199" spans="1:11" x14ac:dyDescent="0.35">
      <c r="A2199" s="111">
        <v>39764</v>
      </c>
      <c r="B2199">
        <v>4</v>
      </c>
      <c r="C2199">
        <v>6.35</v>
      </c>
      <c r="D2199">
        <v>7.05</v>
      </c>
      <c r="E2199">
        <v>7.2</v>
      </c>
      <c r="F2199">
        <v>1.78</v>
      </c>
      <c r="G2199">
        <v>2.73</v>
      </c>
      <c r="H2199">
        <v>3.08</v>
      </c>
      <c r="I2199">
        <v>2.83</v>
      </c>
      <c r="J2199">
        <v>0.25</v>
      </c>
      <c r="K2199">
        <v>0.1</v>
      </c>
    </row>
    <row r="2200" spans="1:11" x14ac:dyDescent="0.35">
      <c r="A2200" s="111">
        <v>39771</v>
      </c>
      <c r="B2200">
        <v>4</v>
      </c>
      <c r="C2200">
        <v>6.35</v>
      </c>
      <c r="D2200">
        <v>7.05</v>
      </c>
      <c r="E2200">
        <v>7.2</v>
      </c>
      <c r="F2200">
        <v>1.78</v>
      </c>
      <c r="G2200">
        <v>2.73</v>
      </c>
      <c r="H2200">
        <v>3.08</v>
      </c>
      <c r="I2200">
        <v>2.83</v>
      </c>
      <c r="J2200">
        <v>0.25</v>
      </c>
      <c r="K2200">
        <v>0.1</v>
      </c>
    </row>
    <row r="2201" spans="1:11" x14ac:dyDescent="0.35">
      <c r="A2201" s="111">
        <v>39778</v>
      </c>
      <c r="B2201">
        <v>4</v>
      </c>
      <c r="C2201">
        <v>6.35</v>
      </c>
      <c r="D2201">
        <v>7.05</v>
      </c>
      <c r="E2201">
        <v>7.2</v>
      </c>
      <c r="F2201">
        <v>1.78</v>
      </c>
      <c r="G2201">
        <v>2.73</v>
      </c>
      <c r="H2201">
        <v>3.08</v>
      </c>
      <c r="I2201">
        <v>2.83</v>
      </c>
      <c r="J2201">
        <v>0.25</v>
      </c>
      <c r="K2201">
        <v>0.1</v>
      </c>
    </row>
    <row r="2202" spans="1:11" x14ac:dyDescent="0.35">
      <c r="A2202" s="111">
        <v>39785</v>
      </c>
      <c r="B2202">
        <v>4</v>
      </c>
      <c r="C2202">
        <v>5.6</v>
      </c>
      <c r="D2202">
        <v>6.45</v>
      </c>
      <c r="E2202">
        <v>6.95</v>
      </c>
      <c r="F2202">
        <v>1.78</v>
      </c>
      <c r="G2202">
        <v>2.73</v>
      </c>
      <c r="H2202">
        <v>3.08</v>
      </c>
      <c r="I2202">
        <v>2.23</v>
      </c>
      <c r="J2202">
        <v>0.25</v>
      </c>
      <c r="K2202">
        <v>0.1</v>
      </c>
    </row>
    <row r="2203" spans="1:11" x14ac:dyDescent="0.35">
      <c r="A2203" s="111">
        <v>39792</v>
      </c>
      <c r="B2203">
        <v>3.5</v>
      </c>
      <c r="C2203">
        <v>5.6</v>
      </c>
      <c r="D2203">
        <v>6.45</v>
      </c>
      <c r="E2203">
        <v>6.95</v>
      </c>
      <c r="F2203">
        <v>1.38</v>
      </c>
      <c r="G2203">
        <v>2.13</v>
      </c>
      <c r="H2203">
        <v>2.48</v>
      </c>
      <c r="I2203">
        <v>2.23</v>
      </c>
      <c r="J2203">
        <v>0.25</v>
      </c>
      <c r="K2203">
        <v>0.1</v>
      </c>
    </row>
    <row r="2204" spans="1:11" x14ac:dyDescent="0.35">
      <c r="A2204" s="111">
        <v>39799</v>
      </c>
      <c r="B2204">
        <v>3.5</v>
      </c>
      <c r="C2204">
        <v>5.6</v>
      </c>
      <c r="D2204">
        <v>6.25</v>
      </c>
      <c r="E2204">
        <v>6.75</v>
      </c>
      <c r="F2204">
        <v>1.08</v>
      </c>
      <c r="G2204">
        <v>2.13</v>
      </c>
      <c r="H2204">
        <v>2.48</v>
      </c>
      <c r="I2204">
        <v>2.23</v>
      </c>
      <c r="J2204">
        <v>0.25</v>
      </c>
      <c r="K2204">
        <v>0.1</v>
      </c>
    </row>
    <row r="2205" spans="1:11" x14ac:dyDescent="0.35">
      <c r="A2205" s="111">
        <v>39806</v>
      </c>
      <c r="B2205">
        <v>3.5</v>
      </c>
      <c r="C2205">
        <v>5.6</v>
      </c>
      <c r="D2205">
        <v>6.25</v>
      </c>
      <c r="E2205">
        <v>6.75</v>
      </c>
      <c r="F2205">
        <v>1.08</v>
      </c>
      <c r="G2205">
        <v>2.13</v>
      </c>
      <c r="H2205">
        <v>2.48</v>
      </c>
      <c r="I2205">
        <v>2.23</v>
      </c>
      <c r="J2205">
        <v>0.25</v>
      </c>
      <c r="K2205">
        <v>0.05</v>
      </c>
    </row>
    <row r="2206" spans="1:11" x14ac:dyDescent="0.35">
      <c r="A2206" s="111">
        <v>39813</v>
      </c>
      <c r="B2206">
        <v>3.5</v>
      </c>
      <c r="C2206">
        <v>5.6</v>
      </c>
      <c r="D2206">
        <v>6.25</v>
      </c>
      <c r="E2206">
        <v>6.75</v>
      </c>
      <c r="F2206">
        <v>1.08</v>
      </c>
      <c r="G2206">
        <v>2.13</v>
      </c>
      <c r="H2206">
        <v>2.48</v>
      </c>
      <c r="I2206">
        <v>2.23</v>
      </c>
      <c r="J2206">
        <v>0.25</v>
      </c>
      <c r="K2206">
        <v>0.05</v>
      </c>
    </row>
    <row r="2207" spans="1:11" x14ac:dyDescent="0.35">
      <c r="A2207" s="111">
        <v>39820</v>
      </c>
      <c r="B2207">
        <v>3.5</v>
      </c>
      <c r="C2207">
        <v>5.6</v>
      </c>
      <c r="D2207">
        <v>6.25</v>
      </c>
      <c r="E2207">
        <v>6.75</v>
      </c>
      <c r="F2207">
        <v>1.08</v>
      </c>
      <c r="G2207">
        <v>2.13</v>
      </c>
      <c r="H2207">
        <v>2.48</v>
      </c>
      <c r="I2207">
        <v>2.23</v>
      </c>
      <c r="J2207">
        <v>0.25</v>
      </c>
      <c r="K2207">
        <v>0.05</v>
      </c>
    </row>
    <row r="2208" spans="1:11" x14ac:dyDescent="0.35">
      <c r="A2208" s="111">
        <v>39827</v>
      </c>
      <c r="B2208">
        <v>3.5</v>
      </c>
      <c r="C2208">
        <v>5.6</v>
      </c>
      <c r="D2208">
        <v>6.25</v>
      </c>
      <c r="E2208">
        <v>6.75</v>
      </c>
      <c r="F2208">
        <v>1.08</v>
      </c>
      <c r="G2208">
        <v>2.13</v>
      </c>
      <c r="H2208">
        <v>2.48</v>
      </c>
      <c r="I2208">
        <v>2.23</v>
      </c>
      <c r="J2208">
        <v>0.25</v>
      </c>
      <c r="K2208">
        <v>0.05</v>
      </c>
    </row>
    <row r="2209" spans="1:11" x14ac:dyDescent="0.35">
      <c r="A2209" s="111">
        <v>39834</v>
      </c>
      <c r="B2209">
        <v>3</v>
      </c>
      <c r="C2209">
        <v>5</v>
      </c>
      <c r="D2209">
        <v>5.75</v>
      </c>
      <c r="E2209">
        <v>5.79</v>
      </c>
      <c r="F2209">
        <v>1.08</v>
      </c>
      <c r="G2209">
        <v>2.13</v>
      </c>
      <c r="H2209">
        <v>2.48</v>
      </c>
      <c r="I2209">
        <v>1.95</v>
      </c>
      <c r="J2209">
        <v>0.25</v>
      </c>
      <c r="K2209">
        <v>0.05</v>
      </c>
    </row>
    <row r="2210" spans="1:11" x14ac:dyDescent="0.35">
      <c r="A2210" s="111">
        <v>39841</v>
      </c>
      <c r="B2210">
        <v>3</v>
      </c>
      <c r="C2210">
        <v>5</v>
      </c>
      <c r="D2210">
        <v>5.75</v>
      </c>
      <c r="E2210">
        <v>5.79</v>
      </c>
      <c r="F2210">
        <v>1.03</v>
      </c>
      <c r="G2210">
        <v>1.78</v>
      </c>
      <c r="H2210">
        <v>2.08</v>
      </c>
      <c r="I2210">
        <v>1.95</v>
      </c>
      <c r="J2210">
        <v>0.25</v>
      </c>
      <c r="K2210">
        <v>0.05</v>
      </c>
    </row>
    <row r="2211" spans="1:11" x14ac:dyDescent="0.35">
      <c r="A2211" s="111">
        <v>39848</v>
      </c>
      <c r="B2211">
        <v>3</v>
      </c>
      <c r="C2211">
        <v>5</v>
      </c>
      <c r="D2211">
        <v>5.15</v>
      </c>
      <c r="E2211">
        <v>5.79</v>
      </c>
      <c r="F2211">
        <v>1.03</v>
      </c>
      <c r="G2211">
        <v>1.78</v>
      </c>
      <c r="H2211">
        <v>2.08</v>
      </c>
      <c r="I2211">
        <v>1.95</v>
      </c>
      <c r="J2211">
        <v>0.25</v>
      </c>
      <c r="K2211">
        <v>0.05</v>
      </c>
    </row>
    <row r="2212" spans="1:11" x14ac:dyDescent="0.35">
      <c r="A2212" s="111">
        <v>39855</v>
      </c>
      <c r="B2212">
        <v>3</v>
      </c>
      <c r="C2212">
        <v>5</v>
      </c>
      <c r="D2212">
        <v>5.15</v>
      </c>
      <c r="E2212">
        <v>5.79</v>
      </c>
      <c r="F2212">
        <v>0.88</v>
      </c>
      <c r="G2212">
        <v>1.78</v>
      </c>
      <c r="H2212">
        <v>2.08</v>
      </c>
      <c r="I2212">
        <v>1.95</v>
      </c>
      <c r="J2212">
        <v>0.25</v>
      </c>
      <c r="K2212">
        <v>0.05</v>
      </c>
    </row>
    <row r="2213" spans="1:11" x14ac:dyDescent="0.35">
      <c r="A2213" s="111">
        <v>39862</v>
      </c>
      <c r="B2213">
        <v>3</v>
      </c>
      <c r="C2213">
        <v>5</v>
      </c>
      <c r="D2213">
        <v>5.15</v>
      </c>
      <c r="E2213">
        <v>5.79</v>
      </c>
      <c r="F2213">
        <v>0.88</v>
      </c>
      <c r="G2213">
        <v>1.78</v>
      </c>
      <c r="H2213">
        <v>2.08</v>
      </c>
      <c r="I2213">
        <v>1.95</v>
      </c>
      <c r="J2213">
        <v>0.25</v>
      </c>
      <c r="K2213">
        <v>0.05</v>
      </c>
    </row>
    <row r="2214" spans="1:11" x14ac:dyDescent="0.35">
      <c r="A2214" s="111">
        <v>39869</v>
      </c>
      <c r="B2214">
        <v>3</v>
      </c>
      <c r="C2214">
        <v>5</v>
      </c>
      <c r="D2214">
        <v>5.15</v>
      </c>
      <c r="E2214">
        <v>5.79</v>
      </c>
      <c r="F2214">
        <v>0.88</v>
      </c>
      <c r="G2214">
        <v>1.78</v>
      </c>
      <c r="H2214">
        <v>2.08</v>
      </c>
      <c r="I2214">
        <v>1.95</v>
      </c>
      <c r="J2214">
        <v>0.25</v>
      </c>
      <c r="K2214">
        <v>0.05</v>
      </c>
    </row>
    <row r="2215" spans="1:11" x14ac:dyDescent="0.35">
      <c r="A2215" s="111">
        <v>39876</v>
      </c>
      <c r="B2215">
        <v>2.5</v>
      </c>
      <c r="C2215">
        <v>5</v>
      </c>
      <c r="D2215">
        <v>5.15</v>
      </c>
      <c r="E2215">
        <v>5.79</v>
      </c>
      <c r="F2215">
        <v>0.73</v>
      </c>
      <c r="G2215">
        <v>1.78</v>
      </c>
      <c r="H2215">
        <v>2.08</v>
      </c>
      <c r="I2215">
        <v>1.95</v>
      </c>
      <c r="J2215">
        <v>0.25</v>
      </c>
      <c r="K2215">
        <v>0.05</v>
      </c>
    </row>
    <row r="2216" spans="1:11" x14ac:dyDescent="0.35">
      <c r="A2216" s="111">
        <v>39883</v>
      </c>
      <c r="B2216">
        <v>2.5</v>
      </c>
      <c r="C2216">
        <v>4.5</v>
      </c>
      <c r="D2216">
        <v>5.15</v>
      </c>
      <c r="E2216">
        <v>5.79</v>
      </c>
      <c r="F2216">
        <v>0.73</v>
      </c>
      <c r="G2216">
        <v>1.78</v>
      </c>
      <c r="H2216">
        <v>2.08</v>
      </c>
      <c r="I2216">
        <v>1.95</v>
      </c>
      <c r="J2216">
        <v>0.25</v>
      </c>
      <c r="K2216">
        <v>0.05</v>
      </c>
    </row>
    <row r="2217" spans="1:11" x14ac:dyDescent="0.35">
      <c r="A2217" s="111">
        <v>39890</v>
      </c>
      <c r="B2217">
        <v>2.5</v>
      </c>
      <c r="C2217">
        <v>4.5</v>
      </c>
      <c r="D2217">
        <v>5.15</v>
      </c>
      <c r="E2217">
        <v>5.79</v>
      </c>
      <c r="F2217">
        <v>0.5</v>
      </c>
      <c r="G2217">
        <v>1.78</v>
      </c>
      <c r="H2217">
        <v>2.08</v>
      </c>
      <c r="I2217">
        <v>1.95</v>
      </c>
      <c r="J2217">
        <v>0.25</v>
      </c>
      <c r="K2217">
        <v>0.05</v>
      </c>
    </row>
    <row r="2218" spans="1:11" x14ac:dyDescent="0.35">
      <c r="A2218" s="111">
        <v>39897</v>
      </c>
      <c r="B2218">
        <v>2.5</v>
      </c>
      <c r="C2218">
        <v>4.5</v>
      </c>
      <c r="D2218">
        <v>4.6500000000000004</v>
      </c>
      <c r="E2218">
        <v>5.55</v>
      </c>
      <c r="F2218">
        <v>0.38</v>
      </c>
      <c r="G2218">
        <v>1.68</v>
      </c>
      <c r="H2218">
        <v>2.08</v>
      </c>
      <c r="I2218">
        <v>1.95</v>
      </c>
      <c r="J2218">
        <v>0.25</v>
      </c>
      <c r="K2218">
        <v>0.05</v>
      </c>
    </row>
    <row r="2219" spans="1:11" x14ac:dyDescent="0.35">
      <c r="A2219" s="111">
        <v>39904</v>
      </c>
      <c r="B2219">
        <v>2.5</v>
      </c>
      <c r="C2219">
        <v>4.5</v>
      </c>
      <c r="D2219">
        <v>4.6500000000000004</v>
      </c>
      <c r="E2219">
        <v>5.55</v>
      </c>
      <c r="F2219">
        <v>0.38</v>
      </c>
      <c r="G2219">
        <v>1.68</v>
      </c>
      <c r="H2219">
        <v>2.08</v>
      </c>
      <c r="I2219">
        <v>1.95</v>
      </c>
      <c r="J2219">
        <v>0.25</v>
      </c>
      <c r="K2219">
        <v>0.05</v>
      </c>
    </row>
    <row r="2220" spans="1:11" x14ac:dyDescent="0.35">
      <c r="A2220" s="111">
        <v>39911</v>
      </c>
      <c r="B2220">
        <v>2.5</v>
      </c>
      <c r="C2220">
        <v>4.2</v>
      </c>
      <c r="D2220">
        <v>4.45</v>
      </c>
      <c r="E2220">
        <v>5.45</v>
      </c>
      <c r="F2220">
        <v>0.38</v>
      </c>
      <c r="G2220">
        <v>1.68</v>
      </c>
      <c r="H2220">
        <v>2.08</v>
      </c>
      <c r="I2220">
        <v>1.83</v>
      </c>
      <c r="J2220">
        <v>0.25</v>
      </c>
      <c r="K2220">
        <v>0.05</v>
      </c>
    </row>
    <row r="2221" spans="1:11" x14ac:dyDescent="0.35">
      <c r="A2221" s="111">
        <v>39918</v>
      </c>
      <c r="B2221">
        <v>2.5</v>
      </c>
      <c r="C2221">
        <v>4.2</v>
      </c>
      <c r="D2221">
        <v>4.45</v>
      </c>
      <c r="E2221">
        <v>5.45</v>
      </c>
      <c r="F2221">
        <v>0.38</v>
      </c>
      <c r="G2221">
        <v>1.48</v>
      </c>
      <c r="H2221">
        <v>1.78</v>
      </c>
      <c r="I2221">
        <v>1.65</v>
      </c>
      <c r="J2221">
        <v>0.25</v>
      </c>
      <c r="K2221">
        <v>0.05</v>
      </c>
    </row>
    <row r="2222" spans="1:11" x14ac:dyDescent="0.35">
      <c r="A2222" s="111">
        <v>39925</v>
      </c>
      <c r="B2222">
        <v>2.25</v>
      </c>
      <c r="C2222">
        <v>4.2</v>
      </c>
      <c r="D2222">
        <v>4.45</v>
      </c>
      <c r="E2222">
        <v>5.45</v>
      </c>
      <c r="F2222">
        <v>0.38</v>
      </c>
      <c r="G2222">
        <v>1.48</v>
      </c>
      <c r="H2222">
        <v>1.78</v>
      </c>
      <c r="I2222">
        <v>1.65</v>
      </c>
      <c r="J2222">
        <v>0.25</v>
      </c>
      <c r="K2222">
        <v>0.05</v>
      </c>
    </row>
    <row r="2223" spans="1:11" x14ac:dyDescent="0.35">
      <c r="A2223" s="111">
        <v>39932</v>
      </c>
      <c r="B2223">
        <v>2.25</v>
      </c>
      <c r="C2223">
        <v>3.9</v>
      </c>
      <c r="D2223">
        <v>4.1500000000000004</v>
      </c>
      <c r="E2223">
        <v>5.25</v>
      </c>
      <c r="F2223">
        <v>0.28000000000000003</v>
      </c>
      <c r="G2223">
        <v>1.48</v>
      </c>
      <c r="H2223">
        <v>1.78</v>
      </c>
      <c r="I2223">
        <v>1.65</v>
      </c>
      <c r="J2223">
        <v>0.25</v>
      </c>
      <c r="K2223">
        <v>0.05</v>
      </c>
    </row>
    <row r="2224" spans="1:11" x14ac:dyDescent="0.35">
      <c r="A2224" s="111">
        <v>39939</v>
      </c>
      <c r="B2224">
        <v>2.25</v>
      </c>
      <c r="C2224">
        <v>3.9</v>
      </c>
      <c r="D2224">
        <v>4.1500000000000004</v>
      </c>
      <c r="E2224">
        <v>5.25</v>
      </c>
      <c r="F2224">
        <v>0.28000000000000003</v>
      </c>
      <c r="G2224">
        <v>1.48</v>
      </c>
      <c r="H2224">
        <v>1.78</v>
      </c>
      <c r="I2224">
        <v>1.65</v>
      </c>
      <c r="J2224">
        <v>0.25</v>
      </c>
      <c r="K2224">
        <v>0.05</v>
      </c>
    </row>
    <row r="2225" spans="1:11" x14ac:dyDescent="0.35">
      <c r="A2225" s="111">
        <v>39946</v>
      </c>
      <c r="B2225">
        <v>2.25</v>
      </c>
      <c r="C2225">
        <v>3.9</v>
      </c>
      <c r="D2225">
        <v>4.1500000000000004</v>
      </c>
      <c r="E2225">
        <v>5.25</v>
      </c>
      <c r="F2225">
        <v>0.28000000000000003</v>
      </c>
      <c r="G2225">
        <v>1.48</v>
      </c>
      <c r="H2225">
        <v>1.78</v>
      </c>
      <c r="I2225">
        <v>1.65</v>
      </c>
      <c r="J2225">
        <v>0.25</v>
      </c>
      <c r="K2225">
        <v>0.05</v>
      </c>
    </row>
    <row r="2226" spans="1:11" x14ac:dyDescent="0.35">
      <c r="A2226" s="111">
        <v>39953</v>
      </c>
      <c r="B2226">
        <v>2.25</v>
      </c>
      <c r="C2226">
        <v>3.9</v>
      </c>
      <c r="D2226">
        <v>4.1500000000000004</v>
      </c>
      <c r="E2226">
        <v>5.25</v>
      </c>
      <c r="F2226">
        <v>0.28000000000000003</v>
      </c>
      <c r="G2226">
        <v>1.48</v>
      </c>
      <c r="H2226">
        <v>1.78</v>
      </c>
      <c r="I2226">
        <v>1.65</v>
      </c>
      <c r="J2226">
        <v>0.25</v>
      </c>
      <c r="K2226">
        <v>0.05</v>
      </c>
    </row>
    <row r="2227" spans="1:11" x14ac:dyDescent="0.35">
      <c r="A2227" s="111">
        <v>39960</v>
      </c>
      <c r="B2227">
        <v>2.25</v>
      </c>
      <c r="C2227">
        <v>3.9</v>
      </c>
      <c r="D2227">
        <v>4.1500000000000004</v>
      </c>
      <c r="E2227">
        <v>5.25</v>
      </c>
      <c r="F2227">
        <v>0.28000000000000003</v>
      </c>
      <c r="G2227">
        <v>1.48</v>
      </c>
      <c r="H2227">
        <v>1.78</v>
      </c>
      <c r="I2227">
        <v>1.65</v>
      </c>
      <c r="J2227">
        <v>0.25</v>
      </c>
      <c r="K2227">
        <v>0.05</v>
      </c>
    </row>
    <row r="2228" spans="1:11" x14ac:dyDescent="0.35">
      <c r="A2228" s="111">
        <v>39967</v>
      </c>
      <c r="B2228">
        <v>2.25</v>
      </c>
      <c r="C2228">
        <v>3.9</v>
      </c>
      <c r="D2228">
        <v>4.1500000000000004</v>
      </c>
      <c r="E2228">
        <v>5.45</v>
      </c>
      <c r="F2228">
        <v>0.28000000000000003</v>
      </c>
      <c r="G2228">
        <v>1.48</v>
      </c>
      <c r="H2228">
        <v>1.78</v>
      </c>
      <c r="I2228">
        <v>1.65</v>
      </c>
      <c r="J2228">
        <v>0.25</v>
      </c>
      <c r="K2228">
        <v>0.05</v>
      </c>
    </row>
    <row r="2229" spans="1:11" x14ac:dyDescent="0.35">
      <c r="A2229" s="111">
        <v>39974</v>
      </c>
      <c r="B2229">
        <v>2.25</v>
      </c>
      <c r="C2229">
        <v>3.9</v>
      </c>
      <c r="D2229">
        <v>4.1500000000000004</v>
      </c>
      <c r="E2229">
        <v>5.45</v>
      </c>
      <c r="F2229">
        <v>0.28000000000000003</v>
      </c>
      <c r="G2229">
        <v>1.48</v>
      </c>
      <c r="H2229">
        <v>1.78</v>
      </c>
      <c r="I2229">
        <v>1.65</v>
      </c>
      <c r="J2229">
        <v>0.25</v>
      </c>
      <c r="K2229">
        <v>0.05</v>
      </c>
    </row>
    <row r="2230" spans="1:11" x14ac:dyDescent="0.35">
      <c r="A2230" s="111">
        <v>39981</v>
      </c>
      <c r="B2230">
        <v>2.25</v>
      </c>
      <c r="C2230">
        <v>3.75</v>
      </c>
      <c r="D2230">
        <v>4.55</v>
      </c>
      <c r="E2230">
        <v>5.85</v>
      </c>
      <c r="F2230">
        <v>0.28000000000000003</v>
      </c>
      <c r="G2230">
        <v>1.48</v>
      </c>
      <c r="H2230">
        <v>1.78</v>
      </c>
      <c r="I2230">
        <v>1.65</v>
      </c>
      <c r="J2230">
        <v>0.25</v>
      </c>
      <c r="K2230">
        <v>0.05</v>
      </c>
    </row>
    <row r="2231" spans="1:11" x14ac:dyDescent="0.35">
      <c r="A2231" s="111">
        <v>39988</v>
      </c>
      <c r="B2231">
        <v>2.25</v>
      </c>
      <c r="C2231">
        <v>3.75</v>
      </c>
      <c r="D2231">
        <v>4.55</v>
      </c>
      <c r="E2231">
        <v>5.85</v>
      </c>
      <c r="F2231">
        <v>0.28000000000000003</v>
      </c>
      <c r="G2231">
        <v>1.48</v>
      </c>
      <c r="H2231">
        <v>1.78</v>
      </c>
      <c r="I2231">
        <v>1.65</v>
      </c>
      <c r="J2231">
        <v>0.25</v>
      </c>
      <c r="K2231">
        <v>0.05</v>
      </c>
    </row>
    <row r="2232" spans="1:11" x14ac:dyDescent="0.35">
      <c r="A2232" s="111">
        <v>39995</v>
      </c>
      <c r="B2232">
        <v>2.25</v>
      </c>
      <c r="C2232">
        <v>3.75</v>
      </c>
      <c r="D2232">
        <v>4.55</v>
      </c>
      <c r="E2232">
        <v>5.85</v>
      </c>
      <c r="F2232">
        <v>0.28000000000000003</v>
      </c>
      <c r="G2232">
        <v>1.48</v>
      </c>
      <c r="H2232">
        <v>1.78</v>
      </c>
      <c r="I2232">
        <v>1.65</v>
      </c>
      <c r="J2232">
        <v>0.25</v>
      </c>
      <c r="K2232">
        <v>0.05</v>
      </c>
    </row>
    <row r="2233" spans="1:11" x14ac:dyDescent="0.35">
      <c r="A2233" s="111">
        <v>40002</v>
      </c>
      <c r="B2233">
        <v>2.25</v>
      </c>
      <c r="C2233">
        <v>3.75</v>
      </c>
      <c r="D2233">
        <v>4.55</v>
      </c>
      <c r="E2233">
        <v>5.85</v>
      </c>
      <c r="F2233">
        <v>0.28000000000000003</v>
      </c>
      <c r="G2233">
        <v>1.48</v>
      </c>
      <c r="H2233">
        <v>1.98</v>
      </c>
      <c r="I2233">
        <v>1.85</v>
      </c>
      <c r="J2233">
        <v>0.25</v>
      </c>
      <c r="K2233">
        <v>0.05</v>
      </c>
    </row>
    <row r="2234" spans="1:11" x14ac:dyDescent="0.35">
      <c r="A2234" s="111">
        <v>40009</v>
      </c>
      <c r="B2234">
        <v>2.25</v>
      </c>
      <c r="C2234">
        <v>3.75</v>
      </c>
      <c r="D2234">
        <v>4.55</v>
      </c>
      <c r="E2234">
        <v>5.85</v>
      </c>
      <c r="F2234">
        <v>0.28000000000000003</v>
      </c>
      <c r="G2234">
        <v>1.48</v>
      </c>
      <c r="H2234">
        <v>1.98</v>
      </c>
      <c r="I2234">
        <v>1.73</v>
      </c>
      <c r="J2234">
        <v>0.25</v>
      </c>
      <c r="K2234">
        <v>0.05</v>
      </c>
    </row>
    <row r="2235" spans="1:11" x14ac:dyDescent="0.35">
      <c r="A2235" s="111">
        <v>40016</v>
      </c>
      <c r="B2235">
        <v>2.25</v>
      </c>
      <c r="C2235">
        <v>3.75</v>
      </c>
      <c r="D2235">
        <v>4.55</v>
      </c>
      <c r="E2235">
        <v>5.85</v>
      </c>
      <c r="F2235">
        <v>0.28000000000000003</v>
      </c>
      <c r="G2235">
        <v>1.48</v>
      </c>
      <c r="H2235">
        <v>1.98</v>
      </c>
      <c r="I2235">
        <v>1.73</v>
      </c>
      <c r="J2235">
        <v>0.25</v>
      </c>
      <c r="K2235">
        <v>0.05</v>
      </c>
    </row>
    <row r="2236" spans="1:11" x14ac:dyDescent="0.35">
      <c r="A2236" s="111">
        <v>40023</v>
      </c>
      <c r="B2236">
        <v>2.25</v>
      </c>
      <c r="C2236">
        <v>3.75</v>
      </c>
      <c r="D2236">
        <v>4.55</v>
      </c>
      <c r="E2236">
        <v>5.85</v>
      </c>
      <c r="F2236">
        <v>0.28000000000000003</v>
      </c>
      <c r="G2236">
        <v>1.48</v>
      </c>
      <c r="H2236">
        <v>1.98</v>
      </c>
      <c r="I2236">
        <v>1.73</v>
      </c>
      <c r="J2236">
        <v>0.25</v>
      </c>
      <c r="K2236">
        <v>0.05</v>
      </c>
    </row>
    <row r="2237" spans="1:11" x14ac:dyDescent="0.35">
      <c r="A2237" s="111">
        <v>40030</v>
      </c>
      <c r="B2237">
        <v>2.25</v>
      </c>
      <c r="C2237">
        <v>3.75</v>
      </c>
      <c r="D2237">
        <v>4.55</v>
      </c>
      <c r="E2237">
        <v>5.85</v>
      </c>
      <c r="F2237">
        <v>0.28000000000000003</v>
      </c>
      <c r="G2237">
        <v>1.48</v>
      </c>
      <c r="H2237">
        <v>1.98</v>
      </c>
      <c r="I2237">
        <v>1.85</v>
      </c>
      <c r="J2237">
        <v>0.25</v>
      </c>
      <c r="K2237">
        <v>0.05</v>
      </c>
    </row>
    <row r="2238" spans="1:11" x14ac:dyDescent="0.35">
      <c r="A2238" s="111">
        <v>40037</v>
      </c>
      <c r="B2238">
        <v>2.25</v>
      </c>
      <c r="C2238">
        <v>3.75</v>
      </c>
      <c r="D2238">
        <v>4.55</v>
      </c>
      <c r="E2238">
        <v>5.85</v>
      </c>
      <c r="F2238">
        <v>0.28000000000000003</v>
      </c>
      <c r="G2238">
        <v>1.48</v>
      </c>
      <c r="H2238">
        <v>1.98</v>
      </c>
      <c r="I2238">
        <v>1.85</v>
      </c>
      <c r="J2238">
        <v>0.2</v>
      </c>
      <c r="K2238">
        <v>0.05</v>
      </c>
    </row>
    <row r="2239" spans="1:11" x14ac:dyDescent="0.35">
      <c r="A2239" s="111">
        <v>40044</v>
      </c>
      <c r="B2239">
        <v>2.25</v>
      </c>
      <c r="C2239">
        <v>3.75</v>
      </c>
      <c r="D2239">
        <v>4.55</v>
      </c>
      <c r="E2239">
        <v>5.85</v>
      </c>
      <c r="F2239">
        <v>0.28000000000000003</v>
      </c>
      <c r="G2239">
        <v>1.48</v>
      </c>
      <c r="H2239">
        <v>1.98</v>
      </c>
      <c r="I2239">
        <v>1.85</v>
      </c>
      <c r="J2239">
        <v>0.2</v>
      </c>
      <c r="K2239">
        <v>0.05</v>
      </c>
    </row>
    <row r="2240" spans="1:11" x14ac:dyDescent="0.35">
      <c r="A2240" s="111">
        <v>40051</v>
      </c>
      <c r="B2240">
        <v>2.25</v>
      </c>
      <c r="C2240">
        <v>3.75</v>
      </c>
      <c r="D2240">
        <v>4.55</v>
      </c>
      <c r="E2240">
        <v>5.85</v>
      </c>
      <c r="F2240">
        <v>0.28000000000000003</v>
      </c>
      <c r="G2240">
        <v>1.48</v>
      </c>
      <c r="H2240">
        <v>1.98</v>
      </c>
      <c r="I2240">
        <v>1.73</v>
      </c>
      <c r="J2240">
        <v>0.2</v>
      </c>
      <c r="K2240">
        <v>0.05</v>
      </c>
    </row>
    <row r="2241" spans="1:11" x14ac:dyDescent="0.35">
      <c r="A2241" s="111">
        <v>40058</v>
      </c>
      <c r="B2241">
        <v>2.25</v>
      </c>
      <c r="C2241">
        <v>3.75</v>
      </c>
      <c r="D2241">
        <v>4.55</v>
      </c>
      <c r="E2241">
        <v>5.85</v>
      </c>
      <c r="F2241">
        <v>0.28000000000000003</v>
      </c>
      <c r="G2241">
        <v>1.48</v>
      </c>
      <c r="H2241">
        <v>1.98</v>
      </c>
      <c r="I2241">
        <v>1.73</v>
      </c>
      <c r="J2241">
        <v>0.2</v>
      </c>
      <c r="K2241">
        <v>0.05</v>
      </c>
    </row>
    <row r="2242" spans="1:11" x14ac:dyDescent="0.35">
      <c r="A2242" s="111">
        <v>40065</v>
      </c>
      <c r="B2242">
        <v>2.25</v>
      </c>
      <c r="C2242">
        <v>3.75</v>
      </c>
      <c r="D2242">
        <v>4.45</v>
      </c>
      <c r="E2242">
        <v>5.49</v>
      </c>
      <c r="F2242">
        <v>0.28000000000000003</v>
      </c>
      <c r="G2242">
        <v>1.48</v>
      </c>
      <c r="H2242">
        <v>1.98</v>
      </c>
      <c r="I2242">
        <v>1.73</v>
      </c>
      <c r="J2242">
        <v>0.2</v>
      </c>
      <c r="K2242">
        <v>0.05</v>
      </c>
    </row>
    <row r="2243" spans="1:11" x14ac:dyDescent="0.35">
      <c r="A2243" s="111">
        <v>40072</v>
      </c>
      <c r="B2243">
        <v>2.25</v>
      </c>
      <c r="C2243">
        <v>3.7</v>
      </c>
      <c r="D2243">
        <v>4.3499999999999996</v>
      </c>
      <c r="E2243">
        <v>5.49</v>
      </c>
      <c r="F2243">
        <v>0.28000000000000003</v>
      </c>
      <c r="G2243">
        <v>1.48</v>
      </c>
      <c r="H2243">
        <v>1.98</v>
      </c>
      <c r="I2243">
        <v>1.73</v>
      </c>
      <c r="J2243">
        <v>0.2</v>
      </c>
      <c r="K2243">
        <v>0.05</v>
      </c>
    </row>
    <row r="2244" spans="1:11" x14ac:dyDescent="0.35">
      <c r="A2244" s="111">
        <v>40079</v>
      </c>
      <c r="B2244">
        <v>2.25</v>
      </c>
      <c r="C2244">
        <v>3.7</v>
      </c>
      <c r="D2244">
        <v>4.3499999999999996</v>
      </c>
      <c r="E2244">
        <v>5.49</v>
      </c>
      <c r="F2244">
        <v>0.28000000000000003</v>
      </c>
      <c r="G2244">
        <v>1.48</v>
      </c>
      <c r="H2244">
        <v>1.98</v>
      </c>
      <c r="I2244">
        <v>1.73</v>
      </c>
      <c r="J2244">
        <v>0.2</v>
      </c>
      <c r="K2244">
        <v>0.05</v>
      </c>
    </row>
    <row r="2245" spans="1:11" x14ac:dyDescent="0.35">
      <c r="A2245" s="111">
        <v>40086</v>
      </c>
      <c r="B2245">
        <v>2.25</v>
      </c>
      <c r="C2245">
        <v>3.7</v>
      </c>
      <c r="D2245">
        <v>4.3499999999999996</v>
      </c>
      <c r="E2245">
        <v>5.49</v>
      </c>
      <c r="F2245">
        <v>0.28000000000000003</v>
      </c>
      <c r="G2245">
        <v>1.48</v>
      </c>
      <c r="H2245">
        <v>1.98</v>
      </c>
      <c r="I2245">
        <v>1.73</v>
      </c>
      <c r="J2245">
        <v>0.2</v>
      </c>
      <c r="K2245">
        <v>0.05</v>
      </c>
    </row>
    <row r="2246" spans="1:11" x14ac:dyDescent="0.35">
      <c r="A2246" s="111">
        <v>40093</v>
      </c>
      <c r="B2246">
        <v>2.25</v>
      </c>
      <c r="C2246">
        <v>3.7</v>
      </c>
      <c r="D2246">
        <v>4.3499999999999996</v>
      </c>
      <c r="E2246">
        <v>5.49</v>
      </c>
      <c r="F2246">
        <v>0.28000000000000003</v>
      </c>
      <c r="G2246">
        <v>1.48</v>
      </c>
      <c r="H2246">
        <v>1.98</v>
      </c>
      <c r="I2246">
        <v>1.73</v>
      </c>
      <c r="J2246">
        <v>0.2</v>
      </c>
      <c r="K2246">
        <v>0.05</v>
      </c>
    </row>
    <row r="2247" spans="1:11" x14ac:dyDescent="0.35">
      <c r="A2247" s="111">
        <v>40100</v>
      </c>
      <c r="B2247">
        <v>2.25</v>
      </c>
      <c r="C2247">
        <v>3.8</v>
      </c>
      <c r="D2247">
        <v>4.45</v>
      </c>
      <c r="E2247">
        <v>5.84</v>
      </c>
      <c r="F2247">
        <v>0.28000000000000003</v>
      </c>
      <c r="G2247">
        <v>1.48</v>
      </c>
      <c r="H2247">
        <v>1.98</v>
      </c>
      <c r="I2247">
        <v>1.73</v>
      </c>
      <c r="J2247">
        <v>0.2</v>
      </c>
      <c r="K2247">
        <v>0.05</v>
      </c>
    </row>
    <row r="2248" spans="1:11" x14ac:dyDescent="0.35">
      <c r="A2248" s="111">
        <v>40107</v>
      </c>
      <c r="B2248">
        <v>2.25</v>
      </c>
      <c r="C2248">
        <v>3.8</v>
      </c>
      <c r="D2248">
        <v>4.45</v>
      </c>
      <c r="E2248">
        <v>5.84</v>
      </c>
      <c r="F2248">
        <v>0.28000000000000003</v>
      </c>
      <c r="G2248">
        <v>1.48</v>
      </c>
      <c r="H2248">
        <v>1.98</v>
      </c>
      <c r="I2248">
        <v>1.73</v>
      </c>
      <c r="J2248">
        <v>0.2</v>
      </c>
      <c r="K2248">
        <v>0.05</v>
      </c>
    </row>
    <row r="2249" spans="1:11" x14ac:dyDescent="0.35">
      <c r="A2249" s="111">
        <v>40114</v>
      </c>
      <c r="B2249">
        <v>2.25</v>
      </c>
      <c r="C2249">
        <v>3.8</v>
      </c>
      <c r="D2249">
        <v>4.45</v>
      </c>
      <c r="E2249">
        <v>5.84</v>
      </c>
      <c r="F2249">
        <v>0.28000000000000003</v>
      </c>
      <c r="G2249">
        <v>1.48</v>
      </c>
      <c r="H2249">
        <v>1.98</v>
      </c>
      <c r="I2249">
        <v>1.73</v>
      </c>
      <c r="J2249">
        <v>0.2</v>
      </c>
      <c r="K2249">
        <v>0.05</v>
      </c>
    </row>
    <row r="2250" spans="1:11" x14ac:dyDescent="0.35">
      <c r="A2250" s="111">
        <v>40121</v>
      </c>
      <c r="B2250">
        <v>2.25</v>
      </c>
      <c r="C2250">
        <v>3.8</v>
      </c>
      <c r="D2250">
        <v>4.45</v>
      </c>
      <c r="E2250">
        <v>5.84</v>
      </c>
      <c r="F2250">
        <v>0.28000000000000003</v>
      </c>
      <c r="G2250">
        <v>1.48</v>
      </c>
      <c r="H2250">
        <v>1.98</v>
      </c>
      <c r="I2250">
        <v>1.73</v>
      </c>
      <c r="J2250">
        <v>0.2</v>
      </c>
      <c r="K2250">
        <v>0.05</v>
      </c>
    </row>
    <row r="2251" spans="1:11" x14ac:dyDescent="0.35">
      <c r="A2251" s="111">
        <v>40128</v>
      </c>
      <c r="B2251">
        <v>2.25</v>
      </c>
      <c r="C2251">
        <v>3.8</v>
      </c>
      <c r="D2251">
        <v>4.45</v>
      </c>
      <c r="E2251">
        <v>5.84</v>
      </c>
      <c r="F2251">
        <v>0.28000000000000003</v>
      </c>
      <c r="G2251">
        <v>1.48</v>
      </c>
      <c r="H2251">
        <v>1.98</v>
      </c>
      <c r="I2251">
        <v>1.73</v>
      </c>
      <c r="J2251">
        <v>0.2</v>
      </c>
      <c r="K2251">
        <v>0.05</v>
      </c>
    </row>
    <row r="2252" spans="1:11" x14ac:dyDescent="0.35">
      <c r="A2252" s="111">
        <v>40135</v>
      </c>
      <c r="B2252">
        <v>2.25</v>
      </c>
      <c r="C2252">
        <v>3.8</v>
      </c>
      <c r="D2252">
        <v>4.45</v>
      </c>
      <c r="E2252">
        <v>5.84</v>
      </c>
      <c r="F2252">
        <v>0.28000000000000003</v>
      </c>
      <c r="G2252">
        <v>1.48</v>
      </c>
      <c r="H2252">
        <v>1.98</v>
      </c>
      <c r="I2252">
        <v>1.73</v>
      </c>
      <c r="J2252">
        <v>0.2</v>
      </c>
      <c r="K2252">
        <v>0.05</v>
      </c>
    </row>
    <row r="2253" spans="1:11" x14ac:dyDescent="0.35">
      <c r="A2253" s="111">
        <v>40142</v>
      </c>
      <c r="B2253">
        <v>2.25</v>
      </c>
      <c r="C2253">
        <v>3.6</v>
      </c>
      <c r="D2253">
        <v>4.25</v>
      </c>
      <c r="E2253">
        <v>5.59</v>
      </c>
      <c r="F2253">
        <v>0.28000000000000003</v>
      </c>
      <c r="G2253">
        <v>1.33</v>
      </c>
      <c r="H2253">
        <v>1.98</v>
      </c>
      <c r="I2253">
        <v>1.75</v>
      </c>
      <c r="J2253">
        <v>0.2</v>
      </c>
      <c r="K2253">
        <v>0.05</v>
      </c>
    </row>
    <row r="2254" spans="1:11" x14ac:dyDescent="0.35">
      <c r="A2254" s="111">
        <v>40149</v>
      </c>
      <c r="B2254">
        <v>2.25</v>
      </c>
      <c r="C2254">
        <v>3.6</v>
      </c>
      <c r="D2254">
        <v>4.25</v>
      </c>
      <c r="E2254">
        <v>5.59</v>
      </c>
      <c r="F2254">
        <v>0.28000000000000003</v>
      </c>
      <c r="G2254">
        <v>1.33</v>
      </c>
      <c r="H2254">
        <v>1.88</v>
      </c>
      <c r="I2254">
        <v>1.63</v>
      </c>
      <c r="J2254">
        <v>0.2</v>
      </c>
      <c r="K2254">
        <v>0.05</v>
      </c>
    </row>
    <row r="2255" spans="1:11" x14ac:dyDescent="0.35">
      <c r="A2255" s="111">
        <v>40156</v>
      </c>
      <c r="B2255">
        <v>2.25</v>
      </c>
      <c r="C2255">
        <v>3.6</v>
      </c>
      <c r="D2255">
        <v>4.25</v>
      </c>
      <c r="E2255">
        <v>5.59</v>
      </c>
      <c r="F2255">
        <v>0.28000000000000003</v>
      </c>
      <c r="G2255">
        <v>1.33</v>
      </c>
      <c r="H2255">
        <v>1.88</v>
      </c>
      <c r="I2255">
        <v>1.63</v>
      </c>
      <c r="J2255">
        <v>0.2</v>
      </c>
      <c r="K2255">
        <v>0.05</v>
      </c>
    </row>
    <row r="2256" spans="1:11" x14ac:dyDescent="0.35">
      <c r="A2256" s="111">
        <v>40163</v>
      </c>
      <c r="B2256">
        <v>2.25</v>
      </c>
      <c r="C2256">
        <v>3.6</v>
      </c>
      <c r="D2256">
        <v>4.25</v>
      </c>
      <c r="E2256">
        <v>5.49</v>
      </c>
      <c r="F2256">
        <v>0.28000000000000003</v>
      </c>
      <c r="G2256">
        <v>1.33</v>
      </c>
      <c r="H2256">
        <v>1.88</v>
      </c>
      <c r="I2256">
        <v>1.63</v>
      </c>
      <c r="J2256">
        <v>0.2</v>
      </c>
      <c r="K2256">
        <v>0.05</v>
      </c>
    </row>
    <row r="2257" spans="1:11" x14ac:dyDescent="0.35">
      <c r="A2257" s="111">
        <v>40170</v>
      </c>
      <c r="B2257">
        <v>2.25</v>
      </c>
      <c r="C2257">
        <v>3.6</v>
      </c>
      <c r="D2257">
        <v>4.25</v>
      </c>
      <c r="E2257">
        <v>5.49</v>
      </c>
      <c r="F2257">
        <v>0.28000000000000003</v>
      </c>
      <c r="G2257">
        <v>1.33</v>
      </c>
      <c r="H2257">
        <v>1.88</v>
      </c>
      <c r="I2257">
        <v>1.63</v>
      </c>
      <c r="J2257">
        <v>0.2</v>
      </c>
      <c r="K2257">
        <v>0.05</v>
      </c>
    </row>
    <row r="2258" spans="1:11" x14ac:dyDescent="0.35">
      <c r="A2258" s="111">
        <v>40177</v>
      </c>
      <c r="B2258">
        <v>2.25</v>
      </c>
      <c r="C2258">
        <v>3.6</v>
      </c>
      <c r="D2258">
        <v>4.25</v>
      </c>
      <c r="E2258">
        <v>5.49</v>
      </c>
      <c r="F2258">
        <v>0.28000000000000003</v>
      </c>
      <c r="G2258">
        <v>1.33</v>
      </c>
      <c r="H2258">
        <v>1.88</v>
      </c>
      <c r="I2258">
        <v>1.63</v>
      </c>
      <c r="J2258">
        <v>0.2</v>
      </c>
      <c r="K2258">
        <v>0.05</v>
      </c>
    </row>
    <row r="2259" spans="1:11" x14ac:dyDescent="0.35">
      <c r="A2259" s="111">
        <v>40184</v>
      </c>
      <c r="B2259">
        <v>2.25</v>
      </c>
      <c r="C2259">
        <v>3.6</v>
      </c>
      <c r="D2259">
        <v>4.25</v>
      </c>
      <c r="E2259">
        <v>5.49</v>
      </c>
      <c r="F2259">
        <v>0.28000000000000003</v>
      </c>
      <c r="G2259">
        <v>1.33</v>
      </c>
      <c r="H2259">
        <v>1.88</v>
      </c>
      <c r="I2259">
        <v>1.63</v>
      </c>
      <c r="J2259">
        <v>0.2</v>
      </c>
      <c r="K2259">
        <v>0.05</v>
      </c>
    </row>
    <row r="2260" spans="1:11" x14ac:dyDescent="0.35">
      <c r="A2260" s="111">
        <v>40191</v>
      </c>
      <c r="B2260">
        <v>2.25</v>
      </c>
      <c r="C2260">
        <v>3.6</v>
      </c>
      <c r="D2260">
        <v>4.25</v>
      </c>
      <c r="E2260">
        <v>5.49</v>
      </c>
      <c r="F2260">
        <v>0.28000000000000003</v>
      </c>
      <c r="G2260">
        <v>1.33</v>
      </c>
      <c r="H2260">
        <v>1.88</v>
      </c>
      <c r="I2260">
        <v>1.63</v>
      </c>
      <c r="J2260">
        <v>0.2</v>
      </c>
      <c r="K2260">
        <v>0.05</v>
      </c>
    </row>
    <row r="2261" spans="1:11" x14ac:dyDescent="0.35">
      <c r="A2261" s="111">
        <v>40198</v>
      </c>
      <c r="B2261">
        <v>2.25</v>
      </c>
      <c r="C2261">
        <v>3.6</v>
      </c>
      <c r="D2261">
        <v>4.25</v>
      </c>
      <c r="E2261">
        <v>5.49</v>
      </c>
      <c r="F2261">
        <v>0.28000000000000003</v>
      </c>
      <c r="G2261">
        <v>1.33</v>
      </c>
      <c r="H2261">
        <v>1.88</v>
      </c>
      <c r="I2261">
        <v>1.63</v>
      </c>
      <c r="J2261">
        <v>0.2</v>
      </c>
      <c r="K2261">
        <v>0.05</v>
      </c>
    </row>
    <row r="2262" spans="1:11" x14ac:dyDescent="0.35">
      <c r="A2262" s="111">
        <v>40205</v>
      </c>
      <c r="B2262">
        <v>2.25</v>
      </c>
      <c r="C2262">
        <v>3.6</v>
      </c>
      <c r="D2262">
        <v>4.25</v>
      </c>
      <c r="E2262">
        <v>5.49</v>
      </c>
      <c r="F2262">
        <v>0.28000000000000003</v>
      </c>
      <c r="G2262">
        <v>1.33</v>
      </c>
      <c r="H2262">
        <v>1.88</v>
      </c>
      <c r="I2262">
        <v>1.63</v>
      </c>
      <c r="J2262">
        <v>0.2</v>
      </c>
      <c r="K2262">
        <v>0.05</v>
      </c>
    </row>
    <row r="2263" spans="1:11" x14ac:dyDescent="0.35">
      <c r="A2263" s="111">
        <v>40212</v>
      </c>
      <c r="B2263">
        <v>2.25</v>
      </c>
      <c r="C2263">
        <v>3.6</v>
      </c>
      <c r="D2263">
        <v>4.1500000000000004</v>
      </c>
      <c r="E2263">
        <v>5.39</v>
      </c>
      <c r="F2263">
        <v>0.28000000000000003</v>
      </c>
      <c r="G2263">
        <v>1.33</v>
      </c>
      <c r="H2263">
        <v>1.88</v>
      </c>
      <c r="I2263">
        <v>1.63</v>
      </c>
      <c r="J2263">
        <v>0.2</v>
      </c>
      <c r="K2263">
        <v>0.05</v>
      </c>
    </row>
    <row r="2264" spans="1:11" x14ac:dyDescent="0.35">
      <c r="A2264" s="111">
        <v>40219</v>
      </c>
      <c r="B2264">
        <v>2.25</v>
      </c>
      <c r="C2264">
        <v>3.6</v>
      </c>
      <c r="D2264">
        <v>4.1500000000000004</v>
      </c>
      <c r="E2264">
        <v>5.39</v>
      </c>
      <c r="F2264">
        <v>0.28000000000000003</v>
      </c>
      <c r="G2264">
        <v>1.33</v>
      </c>
      <c r="H2264">
        <v>1.88</v>
      </c>
      <c r="I2264">
        <v>1.63</v>
      </c>
      <c r="J2264">
        <v>0.2</v>
      </c>
      <c r="K2264">
        <v>0.05</v>
      </c>
    </row>
    <row r="2265" spans="1:11" x14ac:dyDescent="0.35">
      <c r="A2265" s="111">
        <v>40226</v>
      </c>
      <c r="B2265">
        <v>2.25</v>
      </c>
      <c r="C2265">
        <v>3.6</v>
      </c>
      <c r="D2265">
        <v>4.1500000000000004</v>
      </c>
      <c r="E2265">
        <v>5.39</v>
      </c>
      <c r="F2265">
        <v>0.28000000000000003</v>
      </c>
      <c r="G2265">
        <v>1.33</v>
      </c>
      <c r="H2265">
        <v>1.88</v>
      </c>
      <c r="I2265">
        <v>1.63</v>
      </c>
      <c r="J2265">
        <v>0.2</v>
      </c>
      <c r="K2265">
        <v>0.05</v>
      </c>
    </row>
    <row r="2266" spans="1:11" x14ac:dyDescent="0.35">
      <c r="A2266" s="111">
        <v>40233</v>
      </c>
      <c r="B2266">
        <v>2.25</v>
      </c>
      <c r="C2266">
        <v>3.6</v>
      </c>
      <c r="D2266">
        <v>4.1500000000000004</v>
      </c>
      <c r="E2266">
        <v>5.39</v>
      </c>
      <c r="F2266">
        <v>0.28000000000000003</v>
      </c>
      <c r="G2266">
        <v>1.33</v>
      </c>
      <c r="H2266">
        <v>1.88</v>
      </c>
      <c r="I2266">
        <v>1.63</v>
      </c>
      <c r="J2266">
        <v>0.2</v>
      </c>
      <c r="K2266">
        <v>0.05</v>
      </c>
    </row>
    <row r="2267" spans="1:11" x14ac:dyDescent="0.35">
      <c r="A2267" s="111">
        <v>40240</v>
      </c>
      <c r="B2267">
        <v>2.25</v>
      </c>
      <c r="C2267">
        <v>3.6</v>
      </c>
      <c r="D2267">
        <v>4.1500000000000004</v>
      </c>
      <c r="E2267">
        <v>5.39</v>
      </c>
      <c r="F2267">
        <v>0.28000000000000003</v>
      </c>
      <c r="G2267">
        <v>1.33</v>
      </c>
      <c r="H2267">
        <v>1.88</v>
      </c>
      <c r="I2267">
        <v>1.75</v>
      </c>
      <c r="J2267">
        <v>0.2</v>
      </c>
      <c r="K2267">
        <v>0.05</v>
      </c>
    </row>
    <row r="2268" spans="1:11" x14ac:dyDescent="0.35">
      <c r="A2268" s="111">
        <v>40247</v>
      </c>
      <c r="B2268">
        <v>2.25</v>
      </c>
      <c r="C2268">
        <v>3.6</v>
      </c>
      <c r="D2268">
        <v>4.1500000000000004</v>
      </c>
      <c r="E2268">
        <v>5.39</v>
      </c>
      <c r="F2268">
        <v>0.28000000000000003</v>
      </c>
      <c r="G2268">
        <v>1.33</v>
      </c>
      <c r="H2268">
        <v>1.88</v>
      </c>
      <c r="I2268">
        <v>1.75</v>
      </c>
      <c r="J2268">
        <v>0.2</v>
      </c>
      <c r="K2268">
        <v>0.05</v>
      </c>
    </row>
    <row r="2269" spans="1:11" x14ac:dyDescent="0.35">
      <c r="A2269" s="111">
        <v>40254</v>
      </c>
      <c r="B2269">
        <v>2.25</v>
      </c>
      <c r="C2269">
        <v>3.6</v>
      </c>
      <c r="D2269">
        <v>4.1500000000000004</v>
      </c>
      <c r="E2269">
        <v>5.25</v>
      </c>
      <c r="F2269">
        <v>0.28000000000000003</v>
      </c>
      <c r="G2269">
        <v>1.33</v>
      </c>
      <c r="H2269">
        <v>1.88</v>
      </c>
      <c r="I2269">
        <v>1.75</v>
      </c>
      <c r="J2269">
        <v>0.2</v>
      </c>
      <c r="K2269">
        <v>0.05</v>
      </c>
    </row>
    <row r="2270" spans="1:11" x14ac:dyDescent="0.35">
      <c r="A2270" s="111">
        <v>40261</v>
      </c>
      <c r="B2270">
        <v>2.25</v>
      </c>
      <c r="C2270">
        <v>3.6</v>
      </c>
      <c r="D2270">
        <v>4.1500000000000004</v>
      </c>
      <c r="E2270">
        <v>5.25</v>
      </c>
      <c r="F2270">
        <v>0.28000000000000003</v>
      </c>
      <c r="G2270">
        <v>1.33</v>
      </c>
      <c r="H2270">
        <v>1.88</v>
      </c>
      <c r="I2270">
        <v>1.75</v>
      </c>
      <c r="J2270">
        <v>0.2</v>
      </c>
      <c r="K2270">
        <v>0.05</v>
      </c>
    </row>
    <row r="2271" spans="1:11" x14ac:dyDescent="0.35">
      <c r="A2271" s="111">
        <v>40268</v>
      </c>
      <c r="B2271">
        <v>2.25</v>
      </c>
      <c r="C2271">
        <v>3.6</v>
      </c>
      <c r="D2271">
        <v>4.3499999999999996</v>
      </c>
      <c r="E2271">
        <v>5.85</v>
      </c>
      <c r="F2271">
        <v>0.28000000000000003</v>
      </c>
      <c r="G2271">
        <v>1.33</v>
      </c>
      <c r="H2271">
        <v>1.88</v>
      </c>
      <c r="I2271">
        <v>1.75</v>
      </c>
      <c r="J2271">
        <v>0.2</v>
      </c>
      <c r="K2271">
        <v>0.05</v>
      </c>
    </row>
    <row r="2272" spans="1:11" x14ac:dyDescent="0.35">
      <c r="A2272" s="111">
        <v>40275</v>
      </c>
      <c r="B2272">
        <v>2.25</v>
      </c>
      <c r="C2272">
        <v>3.6</v>
      </c>
      <c r="D2272">
        <v>4.3499999999999996</v>
      </c>
      <c r="E2272">
        <v>5.85</v>
      </c>
      <c r="F2272">
        <v>0.28000000000000003</v>
      </c>
      <c r="G2272">
        <v>1.33</v>
      </c>
      <c r="H2272">
        <v>1.88</v>
      </c>
      <c r="I2272">
        <v>1.75</v>
      </c>
      <c r="J2272">
        <v>0.2</v>
      </c>
      <c r="K2272">
        <v>0.05</v>
      </c>
    </row>
    <row r="2273" spans="1:11" x14ac:dyDescent="0.35">
      <c r="A2273" s="111">
        <v>40282</v>
      </c>
      <c r="B2273">
        <v>2.25</v>
      </c>
      <c r="C2273">
        <v>3.6</v>
      </c>
      <c r="D2273">
        <v>4.3499999999999996</v>
      </c>
      <c r="E2273">
        <v>5.85</v>
      </c>
      <c r="F2273">
        <v>0.28000000000000003</v>
      </c>
      <c r="G2273">
        <v>1.33</v>
      </c>
      <c r="H2273">
        <v>1.88</v>
      </c>
      <c r="I2273">
        <v>1.75</v>
      </c>
      <c r="J2273">
        <v>0.2</v>
      </c>
      <c r="K2273">
        <v>0.05</v>
      </c>
    </row>
    <row r="2274" spans="1:11" x14ac:dyDescent="0.35">
      <c r="A2274" s="111">
        <v>40289</v>
      </c>
      <c r="B2274">
        <v>2.25</v>
      </c>
      <c r="C2274">
        <v>3.6</v>
      </c>
      <c r="D2274">
        <v>4.5999999999999996</v>
      </c>
      <c r="E2274">
        <v>6.1</v>
      </c>
      <c r="F2274">
        <v>0.28000000000000003</v>
      </c>
      <c r="G2274">
        <v>1.33</v>
      </c>
      <c r="H2274">
        <v>1.88</v>
      </c>
      <c r="I2274">
        <v>1.85</v>
      </c>
      <c r="J2274">
        <v>0.2</v>
      </c>
      <c r="K2274">
        <v>0.05</v>
      </c>
    </row>
    <row r="2275" spans="1:11" x14ac:dyDescent="0.35">
      <c r="A2275" s="111">
        <v>40296</v>
      </c>
      <c r="B2275">
        <v>2.25</v>
      </c>
      <c r="C2275">
        <v>3.8</v>
      </c>
      <c r="D2275">
        <v>4.75</v>
      </c>
      <c r="E2275">
        <v>6.25</v>
      </c>
      <c r="F2275">
        <v>0.75</v>
      </c>
      <c r="G2275">
        <v>1.43</v>
      </c>
      <c r="H2275">
        <v>1.98</v>
      </c>
      <c r="I2275">
        <v>1.85</v>
      </c>
      <c r="J2275">
        <v>0.2</v>
      </c>
      <c r="K2275">
        <v>0.05</v>
      </c>
    </row>
    <row r="2276" spans="1:11" x14ac:dyDescent="0.35">
      <c r="A2276" s="111">
        <v>40303</v>
      </c>
      <c r="B2276">
        <v>2.25</v>
      </c>
      <c r="C2276">
        <v>3.8</v>
      </c>
      <c r="D2276">
        <v>4.75</v>
      </c>
      <c r="E2276">
        <v>6.25</v>
      </c>
      <c r="F2276">
        <v>0.63</v>
      </c>
      <c r="G2276">
        <v>1.43</v>
      </c>
      <c r="H2276">
        <v>1.98</v>
      </c>
      <c r="I2276">
        <v>1.85</v>
      </c>
      <c r="J2276">
        <v>0.2</v>
      </c>
      <c r="K2276">
        <v>0.05</v>
      </c>
    </row>
    <row r="2277" spans="1:11" x14ac:dyDescent="0.35">
      <c r="A2277" s="111">
        <v>40310</v>
      </c>
      <c r="B2277">
        <v>2.25</v>
      </c>
      <c r="C2277">
        <v>3.7</v>
      </c>
      <c r="D2277">
        <v>4.75</v>
      </c>
      <c r="E2277">
        <v>6.1</v>
      </c>
      <c r="F2277">
        <v>0.63</v>
      </c>
      <c r="G2277">
        <v>1.43</v>
      </c>
      <c r="H2277">
        <v>1.98</v>
      </c>
      <c r="I2277">
        <v>2.35</v>
      </c>
      <c r="J2277">
        <v>0.2</v>
      </c>
      <c r="K2277">
        <v>0.05</v>
      </c>
    </row>
    <row r="2278" spans="1:11" x14ac:dyDescent="0.35">
      <c r="A2278" s="111">
        <v>40317</v>
      </c>
      <c r="B2278">
        <v>2.25</v>
      </c>
      <c r="C2278">
        <v>3.7</v>
      </c>
      <c r="D2278">
        <v>4.5999999999999996</v>
      </c>
      <c r="E2278">
        <v>6.1</v>
      </c>
      <c r="F2278">
        <v>0.63</v>
      </c>
      <c r="G2278">
        <v>1.43</v>
      </c>
      <c r="H2278">
        <v>1.98</v>
      </c>
      <c r="I2278">
        <v>2.35</v>
      </c>
      <c r="J2278">
        <v>0.2</v>
      </c>
      <c r="K2278">
        <v>0.05</v>
      </c>
    </row>
    <row r="2279" spans="1:11" x14ac:dyDescent="0.35">
      <c r="A2279" s="111">
        <v>40324</v>
      </c>
      <c r="B2279">
        <v>2.25</v>
      </c>
      <c r="C2279">
        <v>3.7</v>
      </c>
      <c r="D2279">
        <v>4.5999999999999996</v>
      </c>
      <c r="E2279">
        <v>5.99</v>
      </c>
      <c r="F2279">
        <v>0.63</v>
      </c>
      <c r="G2279">
        <v>1.43</v>
      </c>
      <c r="H2279">
        <v>1.98</v>
      </c>
      <c r="I2279">
        <v>2.35</v>
      </c>
      <c r="J2279">
        <v>0.2</v>
      </c>
      <c r="K2279">
        <v>0.05</v>
      </c>
    </row>
    <row r="2280" spans="1:11" x14ac:dyDescent="0.35">
      <c r="A2280" s="111">
        <v>40331</v>
      </c>
      <c r="B2280">
        <v>2.5</v>
      </c>
      <c r="C2280">
        <v>3.7</v>
      </c>
      <c r="D2280">
        <v>4.5999999999999996</v>
      </c>
      <c r="E2280">
        <v>5.99</v>
      </c>
      <c r="F2280">
        <v>0.63</v>
      </c>
      <c r="G2280">
        <v>1.43</v>
      </c>
      <c r="H2280">
        <v>1.98</v>
      </c>
      <c r="I2280">
        <v>2.35</v>
      </c>
      <c r="J2280">
        <v>0.2</v>
      </c>
      <c r="K2280">
        <v>0.05</v>
      </c>
    </row>
    <row r="2281" spans="1:11" x14ac:dyDescent="0.35">
      <c r="A2281" s="111">
        <v>40338</v>
      </c>
      <c r="B2281">
        <v>2.5</v>
      </c>
      <c r="C2281">
        <v>3.7</v>
      </c>
      <c r="D2281">
        <v>4.5999999999999996</v>
      </c>
      <c r="E2281">
        <v>5.99</v>
      </c>
      <c r="F2281">
        <v>0.63</v>
      </c>
      <c r="G2281">
        <v>1.43</v>
      </c>
      <c r="H2281">
        <v>1.98</v>
      </c>
      <c r="I2281">
        <v>1.85</v>
      </c>
      <c r="J2281">
        <v>0.2</v>
      </c>
      <c r="K2281">
        <v>0.05</v>
      </c>
    </row>
    <row r="2282" spans="1:11" x14ac:dyDescent="0.35">
      <c r="A2282" s="111">
        <v>40345</v>
      </c>
      <c r="B2282">
        <v>2.5</v>
      </c>
      <c r="C2282">
        <v>3.7</v>
      </c>
      <c r="D2282">
        <v>4.5999999999999996</v>
      </c>
      <c r="E2282">
        <v>5.99</v>
      </c>
      <c r="F2282">
        <v>1</v>
      </c>
      <c r="G2282">
        <v>1.43</v>
      </c>
      <c r="H2282">
        <v>1.98</v>
      </c>
      <c r="I2282">
        <v>2.35</v>
      </c>
      <c r="J2282">
        <v>0.2</v>
      </c>
      <c r="K2282">
        <v>0.05</v>
      </c>
    </row>
    <row r="2283" spans="1:11" x14ac:dyDescent="0.35">
      <c r="A2283" s="111">
        <v>40352</v>
      </c>
      <c r="B2283">
        <v>2.5</v>
      </c>
      <c r="C2283">
        <v>3.7</v>
      </c>
      <c r="D2283">
        <v>4.5999999999999996</v>
      </c>
      <c r="E2283">
        <v>5.99</v>
      </c>
      <c r="F2283">
        <v>0.88</v>
      </c>
      <c r="G2283">
        <v>1.43</v>
      </c>
      <c r="H2283">
        <v>1.98</v>
      </c>
      <c r="I2283">
        <v>1.85</v>
      </c>
      <c r="J2283">
        <v>0.2</v>
      </c>
      <c r="K2283">
        <v>0.05</v>
      </c>
    </row>
    <row r="2284" spans="1:11" x14ac:dyDescent="0.35">
      <c r="A2284" s="111">
        <v>40359</v>
      </c>
      <c r="B2284">
        <v>2.5</v>
      </c>
      <c r="C2284">
        <v>3.6</v>
      </c>
      <c r="D2284">
        <v>4.5</v>
      </c>
      <c r="E2284">
        <v>5.89</v>
      </c>
      <c r="F2284">
        <v>0.88</v>
      </c>
      <c r="G2284">
        <v>1.43</v>
      </c>
      <c r="H2284">
        <v>2.1</v>
      </c>
      <c r="I2284">
        <v>1.85</v>
      </c>
      <c r="J2284">
        <v>0.2</v>
      </c>
      <c r="K2284">
        <v>0.05</v>
      </c>
    </row>
    <row r="2285" spans="1:11" x14ac:dyDescent="0.35">
      <c r="A2285" s="111">
        <v>40366</v>
      </c>
      <c r="B2285">
        <v>2.5</v>
      </c>
      <c r="C2285">
        <v>3.5</v>
      </c>
      <c r="D2285">
        <v>4.4000000000000004</v>
      </c>
      <c r="E2285">
        <v>5.79</v>
      </c>
      <c r="F2285">
        <v>0.88</v>
      </c>
      <c r="G2285">
        <v>1.55</v>
      </c>
      <c r="H2285">
        <v>2.1</v>
      </c>
      <c r="I2285">
        <v>1.85</v>
      </c>
      <c r="J2285">
        <v>0.2</v>
      </c>
      <c r="K2285">
        <v>0.05</v>
      </c>
    </row>
    <row r="2286" spans="1:11" x14ac:dyDescent="0.35">
      <c r="A2286" s="111">
        <v>40373</v>
      </c>
      <c r="B2286">
        <v>2.5</v>
      </c>
      <c r="C2286">
        <v>3.5</v>
      </c>
      <c r="D2286">
        <v>4.4000000000000004</v>
      </c>
      <c r="E2286">
        <v>5.79</v>
      </c>
      <c r="F2286">
        <v>0.63</v>
      </c>
      <c r="G2286">
        <v>1.43</v>
      </c>
      <c r="H2286">
        <v>1.98</v>
      </c>
      <c r="I2286">
        <v>1.85</v>
      </c>
      <c r="J2286">
        <v>0.2</v>
      </c>
      <c r="K2286">
        <v>0.05</v>
      </c>
    </row>
    <row r="2287" spans="1:11" x14ac:dyDescent="0.35">
      <c r="A2287" s="111">
        <v>40380</v>
      </c>
      <c r="B2287">
        <v>2.75</v>
      </c>
      <c r="C2287">
        <v>3.5</v>
      </c>
      <c r="D2287">
        <v>4.4000000000000004</v>
      </c>
      <c r="E2287">
        <v>5.79</v>
      </c>
      <c r="F2287">
        <v>0.63</v>
      </c>
      <c r="G2287">
        <v>1.43</v>
      </c>
      <c r="H2287">
        <v>1.98</v>
      </c>
      <c r="I2287">
        <v>1.85</v>
      </c>
      <c r="J2287">
        <v>0.2</v>
      </c>
      <c r="K2287">
        <v>0.05</v>
      </c>
    </row>
    <row r="2288" spans="1:11" x14ac:dyDescent="0.35">
      <c r="A2288" s="111">
        <v>40387</v>
      </c>
      <c r="B2288">
        <v>2.75</v>
      </c>
      <c r="C2288">
        <v>3.5</v>
      </c>
      <c r="D2288">
        <v>4.4000000000000004</v>
      </c>
      <c r="E2288">
        <v>5.79</v>
      </c>
      <c r="F2288">
        <v>0.63</v>
      </c>
      <c r="G2288">
        <v>1.43</v>
      </c>
      <c r="H2288">
        <v>1.98</v>
      </c>
      <c r="I2288">
        <v>1.85</v>
      </c>
      <c r="J2288">
        <v>0.2</v>
      </c>
      <c r="K2288">
        <v>0.05</v>
      </c>
    </row>
    <row r="2289" spans="1:11" x14ac:dyDescent="0.35">
      <c r="A2289" s="111">
        <v>40394</v>
      </c>
      <c r="B2289">
        <v>2.75</v>
      </c>
      <c r="C2289">
        <v>3.5</v>
      </c>
      <c r="D2289">
        <v>4.4000000000000004</v>
      </c>
      <c r="E2289">
        <v>5.79</v>
      </c>
      <c r="F2289">
        <v>0.63</v>
      </c>
      <c r="G2289">
        <v>1.43</v>
      </c>
      <c r="H2289">
        <v>1.98</v>
      </c>
      <c r="I2289">
        <v>1.85</v>
      </c>
      <c r="J2289">
        <v>0.25</v>
      </c>
      <c r="K2289">
        <v>0.05</v>
      </c>
    </row>
    <row r="2290" spans="1:11" x14ac:dyDescent="0.35">
      <c r="A2290" s="111">
        <v>40401</v>
      </c>
      <c r="B2290">
        <v>2.75</v>
      </c>
      <c r="C2290">
        <v>3.3</v>
      </c>
      <c r="D2290">
        <v>4.2</v>
      </c>
      <c r="E2290">
        <v>5.59</v>
      </c>
      <c r="F2290">
        <v>0.63</v>
      </c>
      <c r="G2290">
        <v>1.43</v>
      </c>
      <c r="H2290">
        <v>1.98</v>
      </c>
      <c r="I2290">
        <v>1.85</v>
      </c>
      <c r="J2290">
        <v>0.25</v>
      </c>
      <c r="K2290">
        <v>0.05</v>
      </c>
    </row>
    <row r="2291" spans="1:11" x14ac:dyDescent="0.35">
      <c r="A2291" s="111">
        <v>40408</v>
      </c>
      <c r="B2291">
        <v>2.75</v>
      </c>
      <c r="C2291">
        <v>3.3</v>
      </c>
      <c r="D2291">
        <v>4.0999999999999996</v>
      </c>
      <c r="E2291">
        <v>5.49</v>
      </c>
      <c r="F2291">
        <v>0.63</v>
      </c>
      <c r="G2291">
        <v>1.43</v>
      </c>
      <c r="H2291">
        <v>1.98</v>
      </c>
      <c r="I2291">
        <v>1.75</v>
      </c>
      <c r="J2291">
        <v>0.25</v>
      </c>
      <c r="K2291">
        <v>0.05</v>
      </c>
    </row>
    <row r="2292" spans="1:11" x14ac:dyDescent="0.35">
      <c r="A2292" s="111">
        <v>40415</v>
      </c>
      <c r="B2292">
        <v>2.75</v>
      </c>
      <c r="C2292">
        <v>3.3</v>
      </c>
      <c r="D2292">
        <v>4.0999999999999996</v>
      </c>
      <c r="E2292">
        <v>5.39</v>
      </c>
      <c r="F2292">
        <v>0.63</v>
      </c>
      <c r="G2292">
        <v>1.43</v>
      </c>
      <c r="H2292">
        <v>1.98</v>
      </c>
      <c r="I2292">
        <v>1.75</v>
      </c>
      <c r="J2292">
        <v>0.25</v>
      </c>
      <c r="K2292">
        <v>0.05</v>
      </c>
    </row>
    <row r="2293" spans="1:11" x14ac:dyDescent="0.35">
      <c r="A2293" s="111">
        <v>40422</v>
      </c>
      <c r="B2293">
        <v>2.75</v>
      </c>
      <c r="C2293">
        <v>3.3</v>
      </c>
      <c r="D2293">
        <v>4.0999999999999996</v>
      </c>
      <c r="E2293">
        <v>5.39</v>
      </c>
      <c r="F2293">
        <v>0.75</v>
      </c>
      <c r="G2293">
        <v>1.43</v>
      </c>
      <c r="H2293">
        <v>1.98</v>
      </c>
      <c r="I2293">
        <v>1.85</v>
      </c>
      <c r="J2293">
        <v>0.25</v>
      </c>
      <c r="K2293">
        <v>0.05</v>
      </c>
    </row>
    <row r="2294" spans="1:11" x14ac:dyDescent="0.35">
      <c r="A2294" s="111">
        <v>40429</v>
      </c>
      <c r="B2294">
        <v>2.75</v>
      </c>
      <c r="C2294">
        <v>3.3</v>
      </c>
      <c r="D2294">
        <v>4.0999999999999996</v>
      </c>
      <c r="E2294">
        <v>5.39</v>
      </c>
      <c r="F2294">
        <v>0.75</v>
      </c>
      <c r="G2294">
        <v>1.43</v>
      </c>
      <c r="H2294">
        <v>1.98</v>
      </c>
      <c r="I2294">
        <v>1.85</v>
      </c>
      <c r="J2294">
        <v>0.25</v>
      </c>
      <c r="K2294">
        <v>0.05</v>
      </c>
    </row>
    <row r="2295" spans="1:11" x14ac:dyDescent="0.35">
      <c r="A2295" s="111">
        <v>40436</v>
      </c>
      <c r="B2295">
        <v>3</v>
      </c>
      <c r="C2295">
        <v>3.3</v>
      </c>
      <c r="D2295">
        <v>4.0999999999999996</v>
      </c>
      <c r="E2295">
        <v>5.39</v>
      </c>
      <c r="F2295">
        <v>0.63</v>
      </c>
      <c r="G2295">
        <v>1.43</v>
      </c>
      <c r="H2295">
        <v>1.98</v>
      </c>
      <c r="I2295">
        <v>1.85</v>
      </c>
      <c r="J2295">
        <v>0.25</v>
      </c>
      <c r="K2295">
        <v>0.05</v>
      </c>
    </row>
    <row r="2296" spans="1:11" x14ac:dyDescent="0.35">
      <c r="A2296" s="111">
        <v>40443</v>
      </c>
      <c r="B2296">
        <v>3</v>
      </c>
      <c r="C2296">
        <v>3.3</v>
      </c>
      <c r="D2296">
        <v>4.0999999999999996</v>
      </c>
      <c r="E2296">
        <v>5.39</v>
      </c>
      <c r="F2296">
        <v>0.63</v>
      </c>
      <c r="G2296">
        <v>1.43</v>
      </c>
      <c r="H2296">
        <v>1.98</v>
      </c>
      <c r="I2296">
        <v>1.85</v>
      </c>
      <c r="J2296">
        <v>0.25</v>
      </c>
      <c r="K2296">
        <v>0.05</v>
      </c>
    </row>
    <row r="2297" spans="1:11" x14ac:dyDescent="0.35">
      <c r="A2297" s="111">
        <v>40450</v>
      </c>
      <c r="B2297">
        <v>3</v>
      </c>
      <c r="C2297">
        <v>3.3</v>
      </c>
      <c r="D2297">
        <v>4.0999999999999996</v>
      </c>
      <c r="E2297">
        <v>5.39</v>
      </c>
      <c r="F2297">
        <v>0.63</v>
      </c>
      <c r="G2297">
        <v>1.43</v>
      </c>
      <c r="H2297">
        <v>1.98</v>
      </c>
      <c r="I2297">
        <v>1.85</v>
      </c>
      <c r="J2297">
        <v>0.25</v>
      </c>
      <c r="K2297">
        <v>0.05</v>
      </c>
    </row>
    <row r="2298" spans="1:11" x14ac:dyDescent="0.35">
      <c r="A2298" s="111">
        <v>40457</v>
      </c>
      <c r="B2298">
        <v>3</v>
      </c>
      <c r="C2298">
        <v>3.3</v>
      </c>
      <c r="D2298">
        <v>4.0999999999999996</v>
      </c>
      <c r="E2298">
        <v>5.39</v>
      </c>
      <c r="F2298">
        <v>0.63</v>
      </c>
      <c r="G2298">
        <v>1.43</v>
      </c>
      <c r="H2298">
        <v>1.98</v>
      </c>
      <c r="I2298">
        <v>1.85</v>
      </c>
      <c r="J2298">
        <v>0.25</v>
      </c>
      <c r="K2298">
        <v>0.05</v>
      </c>
    </row>
    <row r="2299" spans="1:11" x14ac:dyDescent="0.35">
      <c r="A2299" s="111">
        <v>40464</v>
      </c>
      <c r="B2299">
        <v>3</v>
      </c>
      <c r="C2299">
        <v>3.3</v>
      </c>
      <c r="D2299">
        <v>4.0999999999999996</v>
      </c>
      <c r="E2299">
        <v>5.29</v>
      </c>
      <c r="F2299">
        <v>0.63</v>
      </c>
      <c r="G2299">
        <v>1.43</v>
      </c>
      <c r="H2299">
        <v>1.98</v>
      </c>
      <c r="I2299">
        <v>1.85</v>
      </c>
      <c r="J2299">
        <v>0.25</v>
      </c>
      <c r="K2299">
        <v>0.05</v>
      </c>
    </row>
    <row r="2300" spans="1:11" x14ac:dyDescent="0.35">
      <c r="A2300" s="111">
        <v>40471</v>
      </c>
      <c r="B2300">
        <v>3</v>
      </c>
      <c r="C2300">
        <v>3.2</v>
      </c>
      <c r="D2300">
        <v>4</v>
      </c>
      <c r="E2300">
        <v>5.29</v>
      </c>
      <c r="F2300">
        <v>0.63</v>
      </c>
      <c r="G2300">
        <v>1.43</v>
      </c>
      <c r="H2300">
        <v>1.98</v>
      </c>
      <c r="I2300">
        <v>1.85</v>
      </c>
      <c r="J2300">
        <v>0.25</v>
      </c>
      <c r="K2300">
        <v>0.05</v>
      </c>
    </row>
    <row r="2301" spans="1:11" x14ac:dyDescent="0.35">
      <c r="A2301" s="111">
        <v>40478</v>
      </c>
      <c r="B2301">
        <v>3</v>
      </c>
      <c r="C2301">
        <v>3.2</v>
      </c>
      <c r="D2301">
        <v>4</v>
      </c>
      <c r="E2301">
        <v>5.29</v>
      </c>
      <c r="F2301">
        <v>0.63</v>
      </c>
      <c r="G2301">
        <v>1.43</v>
      </c>
      <c r="H2301">
        <v>1.98</v>
      </c>
      <c r="I2301">
        <v>1.85</v>
      </c>
      <c r="J2301">
        <v>0.25</v>
      </c>
      <c r="K2301">
        <v>0.05</v>
      </c>
    </row>
    <row r="2302" spans="1:11" x14ac:dyDescent="0.35">
      <c r="A2302" s="111">
        <v>40485</v>
      </c>
      <c r="B2302">
        <v>3</v>
      </c>
      <c r="C2302">
        <v>3.2</v>
      </c>
      <c r="D2302">
        <v>4</v>
      </c>
      <c r="E2302">
        <v>5.29</v>
      </c>
      <c r="F2302">
        <v>0.63</v>
      </c>
      <c r="G2302">
        <v>1.43</v>
      </c>
      <c r="H2302">
        <v>1.98</v>
      </c>
      <c r="I2302">
        <v>1.85</v>
      </c>
      <c r="J2302">
        <v>0.25</v>
      </c>
      <c r="K2302">
        <v>0.05</v>
      </c>
    </row>
    <row r="2303" spans="1:11" x14ac:dyDescent="0.35">
      <c r="A2303" s="111">
        <v>40492</v>
      </c>
      <c r="B2303">
        <v>3</v>
      </c>
      <c r="C2303">
        <v>3.2</v>
      </c>
      <c r="D2303">
        <v>4</v>
      </c>
      <c r="E2303">
        <v>5.19</v>
      </c>
      <c r="F2303">
        <v>0.63</v>
      </c>
      <c r="G2303">
        <v>1.43</v>
      </c>
      <c r="H2303">
        <v>1.98</v>
      </c>
      <c r="I2303">
        <v>1.85</v>
      </c>
      <c r="J2303">
        <v>0.25</v>
      </c>
      <c r="K2303">
        <v>0.05</v>
      </c>
    </row>
    <row r="2304" spans="1:11" x14ac:dyDescent="0.35">
      <c r="A2304" s="111">
        <v>40499</v>
      </c>
      <c r="B2304">
        <v>3</v>
      </c>
      <c r="C2304">
        <v>3.35</v>
      </c>
      <c r="D2304">
        <v>4</v>
      </c>
      <c r="E2304">
        <v>5.19</v>
      </c>
      <c r="F2304">
        <v>0.63</v>
      </c>
      <c r="G2304">
        <v>1.43</v>
      </c>
      <c r="H2304">
        <v>1.98</v>
      </c>
      <c r="I2304">
        <v>1.85</v>
      </c>
      <c r="J2304">
        <v>0.25</v>
      </c>
      <c r="K2304">
        <v>0.05</v>
      </c>
    </row>
    <row r="2305" spans="1:11" x14ac:dyDescent="0.35">
      <c r="A2305" s="111">
        <v>40506</v>
      </c>
      <c r="B2305">
        <v>3</v>
      </c>
      <c r="C2305">
        <v>3.35</v>
      </c>
      <c r="D2305">
        <v>4.25</v>
      </c>
      <c r="E2305">
        <v>5.44</v>
      </c>
      <c r="F2305">
        <v>0.63</v>
      </c>
      <c r="G2305">
        <v>1.43</v>
      </c>
      <c r="H2305">
        <v>1.98</v>
      </c>
      <c r="I2305">
        <v>1.85</v>
      </c>
      <c r="J2305">
        <v>0.25</v>
      </c>
      <c r="K2305">
        <v>0.05</v>
      </c>
    </row>
    <row r="2306" spans="1:11" x14ac:dyDescent="0.35">
      <c r="A2306" s="111">
        <v>40513</v>
      </c>
      <c r="B2306">
        <v>3</v>
      </c>
      <c r="C2306">
        <v>3.35</v>
      </c>
      <c r="D2306">
        <v>4.1500000000000004</v>
      </c>
      <c r="E2306">
        <v>5.19</v>
      </c>
      <c r="F2306">
        <v>0.63</v>
      </c>
      <c r="G2306">
        <v>1.43</v>
      </c>
      <c r="H2306">
        <v>1.98</v>
      </c>
      <c r="I2306">
        <v>2.0499999999999998</v>
      </c>
      <c r="J2306">
        <v>0.25</v>
      </c>
      <c r="K2306">
        <v>0.05</v>
      </c>
    </row>
    <row r="2307" spans="1:11" x14ac:dyDescent="0.35">
      <c r="A2307" s="111">
        <v>40520</v>
      </c>
      <c r="B2307">
        <v>3</v>
      </c>
      <c r="C2307">
        <v>3.35</v>
      </c>
      <c r="D2307">
        <v>4.1500000000000004</v>
      </c>
      <c r="E2307">
        <v>5.19</v>
      </c>
      <c r="F2307">
        <v>0.63</v>
      </c>
      <c r="G2307">
        <v>1.43</v>
      </c>
      <c r="H2307">
        <v>1.98</v>
      </c>
      <c r="I2307">
        <v>2.0499999999999998</v>
      </c>
      <c r="J2307">
        <v>0.25</v>
      </c>
      <c r="K2307">
        <v>0.05</v>
      </c>
    </row>
    <row r="2308" spans="1:11" x14ac:dyDescent="0.35">
      <c r="A2308" s="111">
        <v>40527</v>
      </c>
      <c r="B2308">
        <v>3</v>
      </c>
      <c r="C2308">
        <v>3.35</v>
      </c>
      <c r="D2308">
        <v>4.1500000000000004</v>
      </c>
      <c r="E2308">
        <v>5.19</v>
      </c>
      <c r="F2308">
        <v>0.63</v>
      </c>
      <c r="G2308">
        <v>1.43</v>
      </c>
      <c r="H2308">
        <v>1.98</v>
      </c>
      <c r="I2308">
        <v>2.0499999999999998</v>
      </c>
      <c r="J2308">
        <v>0.25</v>
      </c>
      <c r="K2308">
        <v>0.05</v>
      </c>
    </row>
    <row r="2309" spans="1:11" x14ac:dyDescent="0.35">
      <c r="A2309" s="111">
        <v>40534</v>
      </c>
      <c r="B2309">
        <v>3</v>
      </c>
      <c r="C2309">
        <v>3.35</v>
      </c>
      <c r="D2309">
        <v>4.1500000000000004</v>
      </c>
      <c r="E2309">
        <v>5.19</v>
      </c>
      <c r="F2309">
        <v>1.1499999999999999</v>
      </c>
      <c r="G2309">
        <v>1.43</v>
      </c>
      <c r="H2309">
        <v>1.98</v>
      </c>
      <c r="I2309">
        <v>1.85</v>
      </c>
      <c r="J2309">
        <v>0.25</v>
      </c>
      <c r="K2309">
        <v>0.05</v>
      </c>
    </row>
    <row r="2310" spans="1:11" x14ac:dyDescent="0.35">
      <c r="A2310" s="111">
        <v>40541</v>
      </c>
      <c r="B2310">
        <v>3</v>
      </c>
      <c r="C2310">
        <v>3.35</v>
      </c>
      <c r="D2310">
        <v>4.1500000000000004</v>
      </c>
      <c r="E2310">
        <v>5.19</v>
      </c>
      <c r="F2310">
        <v>1.1499999999999999</v>
      </c>
      <c r="G2310">
        <v>1.43</v>
      </c>
      <c r="H2310">
        <v>1.98</v>
      </c>
      <c r="I2310">
        <v>1.85</v>
      </c>
      <c r="J2310">
        <v>0.25</v>
      </c>
      <c r="K2310">
        <v>0.05</v>
      </c>
    </row>
    <row r="2311" spans="1:11" x14ac:dyDescent="0.35">
      <c r="A2311" s="111">
        <v>40548</v>
      </c>
      <c r="B2311">
        <v>3</v>
      </c>
      <c r="C2311">
        <v>3.35</v>
      </c>
      <c r="D2311">
        <v>4.1500000000000004</v>
      </c>
      <c r="E2311">
        <v>5.19</v>
      </c>
      <c r="F2311">
        <v>1.1499999999999999</v>
      </c>
      <c r="G2311">
        <v>1.43</v>
      </c>
      <c r="H2311">
        <v>1.98</v>
      </c>
      <c r="I2311">
        <v>1.85</v>
      </c>
      <c r="J2311">
        <v>0.25</v>
      </c>
      <c r="K2311">
        <v>0.05</v>
      </c>
    </row>
    <row r="2312" spans="1:11" x14ac:dyDescent="0.35">
      <c r="A2312" s="111">
        <v>40555</v>
      </c>
      <c r="B2312">
        <v>3</v>
      </c>
      <c r="C2312">
        <v>3.35</v>
      </c>
      <c r="D2312">
        <v>4.1500000000000004</v>
      </c>
      <c r="E2312">
        <v>5.19</v>
      </c>
      <c r="F2312">
        <v>1.1499999999999999</v>
      </c>
      <c r="G2312">
        <v>1.43</v>
      </c>
      <c r="H2312">
        <v>1.98</v>
      </c>
      <c r="I2312">
        <v>1.85</v>
      </c>
      <c r="J2312">
        <v>0.25</v>
      </c>
      <c r="K2312">
        <v>0.05</v>
      </c>
    </row>
    <row r="2313" spans="1:11" x14ac:dyDescent="0.35">
      <c r="A2313" s="111">
        <v>40562</v>
      </c>
      <c r="B2313">
        <v>3</v>
      </c>
      <c r="C2313">
        <v>3.35</v>
      </c>
      <c r="D2313">
        <v>4.1500000000000004</v>
      </c>
      <c r="E2313">
        <v>5.19</v>
      </c>
      <c r="F2313">
        <v>1.1499999999999999</v>
      </c>
      <c r="G2313">
        <v>1.43</v>
      </c>
      <c r="H2313">
        <v>1.98</v>
      </c>
      <c r="I2313">
        <v>1.85</v>
      </c>
      <c r="J2313">
        <v>0.25</v>
      </c>
      <c r="K2313">
        <v>0.05</v>
      </c>
    </row>
    <row r="2314" spans="1:11" x14ac:dyDescent="0.35">
      <c r="A2314" s="111">
        <v>40569</v>
      </c>
      <c r="B2314">
        <v>3</v>
      </c>
      <c r="C2314">
        <v>3.35</v>
      </c>
      <c r="D2314">
        <v>4.1500000000000004</v>
      </c>
      <c r="E2314">
        <v>5.19</v>
      </c>
      <c r="F2314">
        <v>1.1499999999999999</v>
      </c>
      <c r="G2314">
        <v>1.43</v>
      </c>
      <c r="H2314">
        <v>1.98</v>
      </c>
      <c r="I2314">
        <v>1.85</v>
      </c>
      <c r="J2314">
        <v>0.25</v>
      </c>
      <c r="K2314">
        <v>0.05</v>
      </c>
    </row>
    <row r="2315" spans="1:11" x14ac:dyDescent="0.35">
      <c r="A2315" s="111">
        <v>40576</v>
      </c>
      <c r="B2315">
        <v>3</v>
      </c>
      <c r="C2315">
        <v>3.35</v>
      </c>
      <c r="D2315">
        <v>4.1500000000000004</v>
      </c>
      <c r="E2315">
        <v>5.19</v>
      </c>
      <c r="F2315">
        <v>1.1499999999999999</v>
      </c>
      <c r="G2315">
        <v>1.43</v>
      </c>
      <c r="H2315">
        <v>1.98</v>
      </c>
      <c r="I2315">
        <v>1.85</v>
      </c>
      <c r="J2315">
        <v>0.25</v>
      </c>
      <c r="K2315">
        <v>0.05</v>
      </c>
    </row>
    <row r="2316" spans="1:11" x14ac:dyDescent="0.35">
      <c r="A2316" s="111">
        <v>40583</v>
      </c>
      <c r="B2316">
        <v>3</v>
      </c>
      <c r="C2316">
        <v>3.5</v>
      </c>
      <c r="D2316">
        <v>4.3499999999999996</v>
      </c>
      <c r="E2316">
        <v>5.44</v>
      </c>
      <c r="F2316">
        <v>1.1499999999999999</v>
      </c>
      <c r="G2316">
        <v>1.43</v>
      </c>
      <c r="H2316">
        <v>1.98</v>
      </c>
      <c r="I2316">
        <v>1.85</v>
      </c>
      <c r="J2316">
        <v>0.25</v>
      </c>
      <c r="K2316">
        <v>0.05</v>
      </c>
    </row>
    <row r="2317" spans="1:11" x14ac:dyDescent="0.35">
      <c r="A2317" s="111">
        <v>40590</v>
      </c>
      <c r="B2317">
        <v>3</v>
      </c>
      <c r="C2317">
        <v>3.5</v>
      </c>
      <c r="D2317">
        <v>4.3499999999999996</v>
      </c>
      <c r="E2317">
        <v>5.44</v>
      </c>
      <c r="F2317">
        <v>1.1499999999999999</v>
      </c>
      <c r="G2317">
        <v>1.43</v>
      </c>
      <c r="H2317">
        <v>1.98</v>
      </c>
      <c r="I2317">
        <v>1.85</v>
      </c>
      <c r="J2317">
        <v>0.25</v>
      </c>
      <c r="K2317">
        <v>0.05</v>
      </c>
    </row>
    <row r="2318" spans="1:11" x14ac:dyDescent="0.35">
      <c r="A2318" s="111">
        <v>40597</v>
      </c>
      <c r="B2318">
        <v>3</v>
      </c>
      <c r="C2318">
        <v>3.5</v>
      </c>
      <c r="D2318">
        <v>4.3499999999999996</v>
      </c>
      <c r="E2318">
        <v>5.44</v>
      </c>
      <c r="F2318">
        <v>1.1499999999999999</v>
      </c>
      <c r="G2318">
        <v>1.43</v>
      </c>
      <c r="H2318">
        <v>1.98</v>
      </c>
      <c r="I2318">
        <v>1.85</v>
      </c>
      <c r="J2318">
        <v>0.25</v>
      </c>
      <c r="K2318">
        <v>0.05</v>
      </c>
    </row>
    <row r="2319" spans="1:11" x14ac:dyDescent="0.35">
      <c r="A2319" s="111">
        <v>40604</v>
      </c>
      <c r="B2319">
        <v>3</v>
      </c>
      <c r="C2319">
        <v>3.5</v>
      </c>
      <c r="D2319">
        <v>4.3499999999999996</v>
      </c>
      <c r="E2319">
        <v>5.44</v>
      </c>
      <c r="F2319">
        <v>1.1499999999999999</v>
      </c>
      <c r="G2319">
        <v>1.43</v>
      </c>
      <c r="H2319">
        <v>1.98</v>
      </c>
      <c r="I2319">
        <v>1.85</v>
      </c>
      <c r="J2319">
        <v>0.25</v>
      </c>
      <c r="K2319">
        <v>0.05</v>
      </c>
    </row>
    <row r="2320" spans="1:11" x14ac:dyDescent="0.35">
      <c r="A2320" s="111">
        <v>40611</v>
      </c>
      <c r="B2320">
        <v>3</v>
      </c>
      <c r="C2320">
        <v>3.5</v>
      </c>
      <c r="D2320">
        <v>4.3499999999999996</v>
      </c>
      <c r="E2320">
        <v>5.44</v>
      </c>
      <c r="F2320">
        <v>1.1499999999999999</v>
      </c>
      <c r="G2320">
        <v>1.43</v>
      </c>
      <c r="H2320">
        <v>1.98</v>
      </c>
      <c r="I2320">
        <v>1.85</v>
      </c>
      <c r="J2320">
        <v>0.25</v>
      </c>
      <c r="K2320">
        <v>0.05</v>
      </c>
    </row>
    <row r="2321" spans="1:11" x14ac:dyDescent="0.35">
      <c r="A2321" s="111">
        <v>40618</v>
      </c>
      <c r="B2321">
        <v>3</v>
      </c>
      <c r="C2321">
        <v>3.5</v>
      </c>
      <c r="D2321">
        <v>4.3499999999999996</v>
      </c>
      <c r="E2321">
        <v>5.44</v>
      </c>
      <c r="F2321">
        <v>1.1499999999999999</v>
      </c>
      <c r="G2321">
        <v>1.43</v>
      </c>
      <c r="H2321">
        <v>1.98</v>
      </c>
      <c r="I2321">
        <v>1.85</v>
      </c>
      <c r="J2321">
        <v>0.25</v>
      </c>
      <c r="K2321">
        <v>0.05</v>
      </c>
    </row>
    <row r="2322" spans="1:11" x14ac:dyDescent="0.35">
      <c r="A2322" s="111">
        <v>40625</v>
      </c>
      <c r="B2322">
        <v>3</v>
      </c>
      <c r="C2322">
        <v>3.5</v>
      </c>
      <c r="D2322">
        <v>4.3499999999999996</v>
      </c>
      <c r="E2322">
        <v>5.34</v>
      </c>
      <c r="F2322">
        <v>1.1499999999999999</v>
      </c>
      <c r="G2322">
        <v>1.43</v>
      </c>
      <c r="H2322">
        <v>1.98</v>
      </c>
      <c r="I2322">
        <v>1.85</v>
      </c>
      <c r="J2322">
        <v>0.25</v>
      </c>
      <c r="K2322">
        <v>0.05</v>
      </c>
    </row>
    <row r="2323" spans="1:11" x14ac:dyDescent="0.35">
      <c r="A2323" s="111">
        <v>40632</v>
      </c>
      <c r="B2323">
        <v>3</v>
      </c>
      <c r="C2323">
        <v>3.5</v>
      </c>
      <c r="D2323">
        <v>4.3499999999999996</v>
      </c>
      <c r="E2323">
        <v>5.34</v>
      </c>
      <c r="F2323">
        <v>1.1499999999999999</v>
      </c>
      <c r="G2323">
        <v>1.43</v>
      </c>
      <c r="H2323">
        <v>1.98</v>
      </c>
      <c r="I2323">
        <v>1.85</v>
      </c>
      <c r="J2323">
        <v>0.25</v>
      </c>
      <c r="K2323">
        <v>0.05</v>
      </c>
    </row>
    <row r="2324" spans="1:11" x14ac:dyDescent="0.35">
      <c r="A2324" s="111">
        <v>40639</v>
      </c>
      <c r="B2324">
        <v>3</v>
      </c>
      <c r="C2324">
        <v>3.7</v>
      </c>
      <c r="D2324">
        <v>4.55</v>
      </c>
      <c r="E2324">
        <v>5.69</v>
      </c>
      <c r="F2324">
        <v>1.1499999999999999</v>
      </c>
      <c r="G2324">
        <v>1.43</v>
      </c>
      <c r="H2324">
        <v>1.98</v>
      </c>
      <c r="I2324">
        <v>1.85</v>
      </c>
      <c r="J2324">
        <v>0.25</v>
      </c>
      <c r="K2324">
        <v>0.05</v>
      </c>
    </row>
    <row r="2325" spans="1:11" x14ac:dyDescent="0.35">
      <c r="A2325" s="111">
        <v>40646</v>
      </c>
      <c r="B2325">
        <v>3</v>
      </c>
      <c r="C2325">
        <v>3.7</v>
      </c>
      <c r="D2325">
        <v>4.55</v>
      </c>
      <c r="E2325">
        <v>5.69</v>
      </c>
      <c r="F2325">
        <v>1.1499999999999999</v>
      </c>
      <c r="G2325">
        <v>1.43</v>
      </c>
      <c r="H2325">
        <v>1.98</v>
      </c>
      <c r="I2325">
        <v>1.85</v>
      </c>
      <c r="J2325">
        <v>0.25</v>
      </c>
      <c r="K2325">
        <v>0.05</v>
      </c>
    </row>
    <row r="2326" spans="1:11" x14ac:dyDescent="0.35">
      <c r="A2326" s="111">
        <v>40653</v>
      </c>
      <c r="B2326">
        <v>3</v>
      </c>
      <c r="C2326">
        <v>3.7</v>
      </c>
      <c r="D2326">
        <v>4.55</v>
      </c>
      <c r="E2326">
        <v>5.69</v>
      </c>
      <c r="F2326">
        <v>1.1499999999999999</v>
      </c>
      <c r="G2326">
        <v>1.43</v>
      </c>
      <c r="H2326">
        <v>1.98</v>
      </c>
      <c r="I2326">
        <v>1.85</v>
      </c>
      <c r="J2326">
        <v>0.25</v>
      </c>
      <c r="K2326">
        <v>0.05</v>
      </c>
    </row>
    <row r="2327" spans="1:11" x14ac:dyDescent="0.35">
      <c r="A2327" s="111">
        <v>40660</v>
      </c>
      <c r="B2327">
        <v>3</v>
      </c>
      <c r="C2327">
        <v>3.7</v>
      </c>
      <c r="D2327">
        <v>4.55</v>
      </c>
      <c r="E2327">
        <v>5.69</v>
      </c>
      <c r="F2327">
        <v>1.1499999999999999</v>
      </c>
      <c r="G2327">
        <v>1.43</v>
      </c>
      <c r="H2327">
        <v>1.98</v>
      </c>
      <c r="I2327">
        <v>1.85</v>
      </c>
      <c r="J2327">
        <v>0.15</v>
      </c>
      <c r="K2327">
        <v>0.05</v>
      </c>
    </row>
    <row r="2328" spans="1:11" x14ac:dyDescent="0.35">
      <c r="A2328" s="111">
        <v>40667</v>
      </c>
      <c r="B2328">
        <v>3</v>
      </c>
      <c r="C2328">
        <v>3.7</v>
      </c>
      <c r="D2328">
        <v>4.55</v>
      </c>
      <c r="E2328">
        <v>5.69</v>
      </c>
      <c r="F2328">
        <v>1.1499999999999999</v>
      </c>
      <c r="G2328">
        <v>1.43</v>
      </c>
      <c r="H2328">
        <v>1.98</v>
      </c>
      <c r="I2328">
        <v>1.85</v>
      </c>
      <c r="J2328">
        <v>0.15</v>
      </c>
      <c r="K2328">
        <v>0.05</v>
      </c>
    </row>
    <row r="2329" spans="1:11" x14ac:dyDescent="0.35">
      <c r="A2329" s="111">
        <v>40674</v>
      </c>
      <c r="B2329">
        <v>3</v>
      </c>
      <c r="C2329">
        <v>3.7</v>
      </c>
      <c r="D2329">
        <v>4.55</v>
      </c>
      <c r="E2329">
        <v>5.69</v>
      </c>
      <c r="F2329">
        <v>1.1499999999999999</v>
      </c>
      <c r="G2329">
        <v>1.43</v>
      </c>
      <c r="H2329">
        <v>1.98</v>
      </c>
      <c r="I2329">
        <v>1.85</v>
      </c>
      <c r="J2329">
        <v>0.15</v>
      </c>
      <c r="K2329">
        <v>0.05</v>
      </c>
    </row>
    <row r="2330" spans="1:11" x14ac:dyDescent="0.35">
      <c r="A2330" s="111">
        <v>40681</v>
      </c>
      <c r="B2330">
        <v>3</v>
      </c>
      <c r="C2330">
        <v>3.7</v>
      </c>
      <c r="D2330">
        <v>4.55</v>
      </c>
      <c r="E2330">
        <v>5.69</v>
      </c>
      <c r="F2330">
        <v>1.1499999999999999</v>
      </c>
      <c r="G2330">
        <v>1.43</v>
      </c>
      <c r="H2330">
        <v>1.98</v>
      </c>
      <c r="I2330">
        <v>1.85</v>
      </c>
      <c r="J2330">
        <v>0.15</v>
      </c>
      <c r="K2330">
        <v>0.05</v>
      </c>
    </row>
    <row r="2331" spans="1:11" x14ac:dyDescent="0.35">
      <c r="A2331" s="111">
        <v>40688</v>
      </c>
      <c r="B2331">
        <v>3</v>
      </c>
      <c r="C2331">
        <v>3.7</v>
      </c>
      <c r="D2331">
        <v>4.55</v>
      </c>
      <c r="E2331">
        <v>5.59</v>
      </c>
      <c r="F2331">
        <v>1.1499999999999999</v>
      </c>
      <c r="G2331">
        <v>1.43</v>
      </c>
      <c r="H2331">
        <v>1.98</v>
      </c>
      <c r="I2331">
        <v>1.85</v>
      </c>
      <c r="J2331">
        <v>0.15</v>
      </c>
      <c r="K2331">
        <v>0.05</v>
      </c>
    </row>
    <row r="2332" spans="1:11" x14ac:dyDescent="0.35">
      <c r="A2332" s="111">
        <v>40695</v>
      </c>
      <c r="B2332">
        <v>3</v>
      </c>
      <c r="C2332">
        <v>3.6</v>
      </c>
      <c r="D2332">
        <v>4.45</v>
      </c>
      <c r="E2332">
        <v>5.49</v>
      </c>
      <c r="F2332">
        <v>0.98</v>
      </c>
      <c r="G2332">
        <v>1.43</v>
      </c>
      <c r="H2332">
        <v>1.98</v>
      </c>
      <c r="I2332">
        <v>1.85</v>
      </c>
      <c r="J2332">
        <v>0.15</v>
      </c>
      <c r="K2332">
        <v>0.05</v>
      </c>
    </row>
    <row r="2333" spans="1:11" x14ac:dyDescent="0.35">
      <c r="A2333" s="111">
        <v>40702</v>
      </c>
      <c r="B2333">
        <v>3</v>
      </c>
      <c r="C2333">
        <v>3.5</v>
      </c>
      <c r="D2333">
        <v>4.25</v>
      </c>
      <c r="E2333">
        <v>5.39</v>
      </c>
      <c r="F2333">
        <v>0.98</v>
      </c>
      <c r="G2333">
        <v>1.43</v>
      </c>
      <c r="H2333">
        <v>1.98</v>
      </c>
      <c r="I2333">
        <v>1.85</v>
      </c>
      <c r="J2333">
        <v>0.15</v>
      </c>
      <c r="K2333">
        <v>0.05</v>
      </c>
    </row>
    <row r="2334" spans="1:11" x14ac:dyDescent="0.35">
      <c r="A2334" s="111">
        <v>40709</v>
      </c>
      <c r="B2334">
        <v>3</v>
      </c>
      <c r="C2334">
        <v>3.5</v>
      </c>
      <c r="D2334">
        <v>4.25</v>
      </c>
      <c r="E2334">
        <v>5.39</v>
      </c>
      <c r="F2334">
        <v>0.98</v>
      </c>
      <c r="G2334">
        <v>1.43</v>
      </c>
      <c r="H2334">
        <v>1.98</v>
      </c>
      <c r="I2334">
        <v>1.85</v>
      </c>
      <c r="J2334">
        <v>0.15</v>
      </c>
      <c r="K2334">
        <v>0.05</v>
      </c>
    </row>
    <row r="2335" spans="1:11" x14ac:dyDescent="0.35">
      <c r="A2335" s="111">
        <v>40716</v>
      </c>
      <c r="B2335">
        <v>3</v>
      </c>
      <c r="C2335">
        <v>3.5</v>
      </c>
      <c r="D2335">
        <v>4.25</v>
      </c>
      <c r="E2335">
        <v>5.39</v>
      </c>
      <c r="F2335">
        <v>0.98</v>
      </c>
      <c r="G2335">
        <v>1.43</v>
      </c>
      <c r="H2335">
        <v>1.98</v>
      </c>
      <c r="I2335">
        <v>1.85</v>
      </c>
      <c r="J2335">
        <v>0.15</v>
      </c>
      <c r="K2335">
        <v>0.05</v>
      </c>
    </row>
    <row r="2336" spans="1:11" x14ac:dyDescent="0.35">
      <c r="A2336" s="111">
        <v>40723</v>
      </c>
      <c r="B2336">
        <v>3</v>
      </c>
      <c r="C2336">
        <v>3.5</v>
      </c>
      <c r="D2336">
        <v>4.25</v>
      </c>
      <c r="E2336">
        <v>5.39</v>
      </c>
      <c r="F2336">
        <v>0.98</v>
      </c>
      <c r="G2336">
        <v>1.43</v>
      </c>
      <c r="H2336">
        <v>1.98</v>
      </c>
      <c r="I2336">
        <v>1.95</v>
      </c>
      <c r="J2336">
        <v>0.15</v>
      </c>
      <c r="K2336">
        <v>0.05</v>
      </c>
    </row>
    <row r="2337" spans="1:11" x14ac:dyDescent="0.35">
      <c r="A2337" s="111">
        <v>40730</v>
      </c>
      <c r="B2337">
        <v>3</v>
      </c>
      <c r="C2337">
        <v>3.6</v>
      </c>
      <c r="D2337">
        <v>4.45</v>
      </c>
      <c r="E2337">
        <v>5.54</v>
      </c>
      <c r="F2337">
        <v>0.98</v>
      </c>
      <c r="G2337">
        <v>1.43</v>
      </c>
      <c r="H2337">
        <v>1.98</v>
      </c>
      <c r="I2337">
        <v>1.95</v>
      </c>
      <c r="J2337">
        <v>0.15</v>
      </c>
      <c r="K2337">
        <v>0.05</v>
      </c>
    </row>
    <row r="2338" spans="1:11" x14ac:dyDescent="0.35">
      <c r="A2338" s="111">
        <v>40737</v>
      </c>
      <c r="B2338">
        <v>3</v>
      </c>
      <c r="C2338">
        <v>3.6</v>
      </c>
      <c r="D2338">
        <v>4.3499999999999996</v>
      </c>
      <c r="E2338">
        <v>5.54</v>
      </c>
      <c r="F2338">
        <v>0.98</v>
      </c>
      <c r="G2338">
        <v>1.43</v>
      </c>
      <c r="H2338">
        <v>1.98</v>
      </c>
      <c r="I2338">
        <v>1.95</v>
      </c>
      <c r="J2338">
        <v>0.15</v>
      </c>
      <c r="K2338">
        <v>0.05</v>
      </c>
    </row>
    <row r="2339" spans="1:11" x14ac:dyDescent="0.35">
      <c r="A2339" s="111">
        <v>40744</v>
      </c>
      <c r="B2339">
        <v>3</v>
      </c>
      <c r="C2339">
        <v>3.5</v>
      </c>
      <c r="D2339">
        <v>4.3499999999999996</v>
      </c>
      <c r="E2339">
        <v>5.39</v>
      </c>
      <c r="F2339">
        <v>0.98</v>
      </c>
      <c r="G2339">
        <v>1.43</v>
      </c>
      <c r="H2339">
        <v>1.98</v>
      </c>
      <c r="I2339">
        <v>1.95</v>
      </c>
      <c r="J2339">
        <v>0.15</v>
      </c>
      <c r="K2339">
        <v>0.05</v>
      </c>
    </row>
    <row r="2340" spans="1:11" x14ac:dyDescent="0.35">
      <c r="A2340" s="111">
        <v>40751</v>
      </c>
      <c r="B2340">
        <v>3</v>
      </c>
      <c r="C2340">
        <v>3.5</v>
      </c>
      <c r="D2340">
        <v>4.3499999999999996</v>
      </c>
      <c r="E2340">
        <v>5.39</v>
      </c>
      <c r="F2340">
        <v>0.98</v>
      </c>
      <c r="G2340">
        <v>1.43</v>
      </c>
      <c r="H2340">
        <v>1.98</v>
      </c>
      <c r="I2340">
        <v>1.95</v>
      </c>
      <c r="J2340">
        <v>0.15</v>
      </c>
      <c r="K2340">
        <v>0.05</v>
      </c>
    </row>
    <row r="2341" spans="1:11" x14ac:dyDescent="0.35">
      <c r="A2341" s="111">
        <v>40758</v>
      </c>
      <c r="B2341">
        <v>3</v>
      </c>
      <c r="C2341">
        <v>3.5</v>
      </c>
      <c r="D2341">
        <v>4.3499999999999996</v>
      </c>
      <c r="E2341">
        <v>5.39</v>
      </c>
      <c r="F2341">
        <v>0.98</v>
      </c>
      <c r="G2341">
        <v>1.43</v>
      </c>
      <c r="H2341">
        <v>1.98</v>
      </c>
      <c r="I2341">
        <v>1.95</v>
      </c>
      <c r="J2341">
        <v>0.15</v>
      </c>
      <c r="K2341">
        <v>0.05</v>
      </c>
    </row>
    <row r="2342" spans="1:11" x14ac:dyDescent="0.35">
      <c r="A2342" s="111">
        <v>40765</v>
      </c>
      <c r="B2342">
        <v>3</v>
      </c>
      <c r="C2342">
        <v>3.5</v>
      </c>
      <c r="D2342">
        <v>4.3499999999999996</v>
      </c>
      <c r="E2342">
        <v>5.39</v>
      </c>
      <c r="F2342">
        <v>0.95</v>
      </c>
      <c r="G2342">
        <v>1.28</v>
      </c>
      <c r="H2342">
        <v>1.8</v>
      </c>
      <c r="I2342">
        <v>1.5</v>
      </c>
      <c r="J2342">
        <v>0.15</v>
      </c>
      <c r="K2342">
        <v>0.05</v>
      </c>
    </row>
    <row r="2343" spans="1:11" x14ac:dyDescent="0.35">
      <c r="A2343" s="111">
        <v>40772</v>
      </c>
      <c r="B2343">
        <v>3</v>
      </c>
      <c r="C2343">
        <v>3.5</v>
      </c>
      <c r="D2343">
        <v>4.3499999999999996</v>
      </c>
      <c r="E2343">
        <v>5.39</v>
      </c>
      <c r="F2343">
        <v>0.63</v>
      </c>
      <c r="G2343">
        <v>1.4</v>
      </c>
      <c r="H2343">
        <v>1.65</v>
      </c>
      <c r="I2343">
        <v>1.28</v>
      </c>
      <c r="J2343">
        <v>0.15</v>
      </c>
      <c r="K2343">
        <v>0.05</v>
      </c>
    </row>
    <row r="2344" spans="1:11" x14ac:dyDescent="0.35">
      <c r="A2344" s="111">
        <v>40779</v>
      </c>
      <c r="B2344">
        <v>3</v>
      </c>
      <c r="C2344">
        <v>3.5</v>
      </c>
      <c r="D2344">
        <v>4.3499999999999996</v>
      </c>
      <c r="E2344">
        <v>5.39</v>
      </c>
      <c r="F2344">
        <v>0.63</v>
      </c>
      <c r="G2344">
        <v>0.98</v>
      </c>
      <c r="H2344">
        <v>1.53</v>
      </c>
      <c r="I2344">
        <v>1.28</v>
      </c>
      <c r="J2344">
        <v>0.15</v>
      </c>
      <c r="K2344">
        <v>0.05</v>
      </c>
    </row>
    <row r="2345" spans="1:11" x14ac:dyDescent="0.35">
      <c r="A2345" s="111">
        <v>40786</v>
      </c>
      <c r="B2345">
        <v>3</v>
      </c>
      <c r="C2345">
        <v>3.5</v>
      </c>
      <c r="D2345">
        <v>4.3499999999999996</v>
      </c>
      <c r="E2345">
        <v>5.39</v>
      </c>
      <c r="F2345">
        <v>0.63</v>
      </c>
      <c r="G2345">
        <v>0.98</v>
      </c>
      <c r="H2345">
        <v>1.53</v>
      </c>
      <c r="I2345">
        <v>1.28</v>
      </c>
      <c r="J2345">
        <v>0.15</v>
      </c>
      <c r="K2345">
        <v>0.05</v>
      </c>
    </row>
    <row r="2346" spans="1:11" x14ac:dyDescent="0.35">
      <c r="A2346" s="111">
        <v>40793</v>
      </c>
      <c r="B2346">
        <v>3</v>
      </c>
      <c r="C2346">
        <v>3.5</v>
      </c>
      <c r="D2346">
        <v>4.3499999999999996</v>
      </c>
      <c r="E2346">
        <v>5.39</v>
      </c>
      <c r="F2346">
        <v>0.63</v>
      </c>
      <c r="G2346">
        <v>0.98</v>
      </c>
      <c r="H2346">
        <v>1.53</v>
      </c>
      <c r="I2346">
        <v>1.28</v>
      </c>
      <c r="J2346">
        <v>0.15</v>
      </c>
      <c r="K2346">
        <v>0.05</v>
      </c>
    </row>
    <row r="2347" spans="1:11" x14ac:dyDescent="0.35">
      <c r="A2347" s="111">
        <v>40800</v>
      </c>
      <c r="B2347">
        <v>3</v>
      </c>
      <c r="C2347">
        <v>3.5</v>
      </c>
      <c r="D2347">
        <v>4.3499999999999996</v>
      </c>
      <c r="E2347">
        <v>5.39</v>
      </c>
      <c r="F2347">
        <v>0.63</v>
      </c>
      <c r="G2347">
        <v>0.98</v>
      </c>
      <c r="H2347">
        <v>1.53</v>
      </c>
      <c r="I2347">
        <v>1.3</v>
      </c>
      <c r="J2347">
        <v>0.15</v>
      </c>
      <c r="K2347">
        <v>0.05</v>
      </c>
    </row>
    <row r="2348" spans="1:11" x14ac:dyDescent="0.35">
      <c r="A2348" s="111">
        <v>40807</v>
      </c>
      <c r="B2348">
        <v>3</v>
      </c>
      <c r="C2348">
        <v>3.5</v>
      </c>
      <c r="D2348">
        <v>4.3499999999999996</v>
      </c>
      <c r="E2348">
        <v>5.19</v>
      </c>
      <c r="F2348">
        <v>0.63</v>
      </c>
      <c r="G2348">
        <v>0.98</v>
      </c>
      <c r="H2348">
        <v>1.53</v>
      </c>
      <c r="I2348">
        <v>1.3</v>
      </c>
      <c r="J2348">
        <v>0.15</v>
      </c>
      <c r="K2348">
        <v>0.05</v>
      </c>
    </row>
    <row r="2349" spans="1:11" x14ac:dyDescent="0.35">
      <c r="A2349" s="111">
        <v>40814</v>
      </c>
      <c r="B2349">
        <v>3</v>
      </c>
      <c r="C2349">
        <v>3.5</v>
      </c>
      <c r="D2349">
        <v>4.3499999999999996</v>
      </c>
      <c r="E2349">
        <v>5.19</v>
      </c>
      <c r="F2349">
        <v>0.63</v>
      </c>
      <c r="G2349">
        <v>0.98</v>
      </c>
      <c r="H2349">
        <v>1.53</v>
      </c>
      <c r="I2349">
        <v>1.3</v>
      </c>
      <c r="J2349">
        <v>0.15</v>
      </c>
      <c r="K2349">
        <v>0.05</v>
      </c>
    </row>
    <row r="2350" spans="1:11" x14ac:dyDescent="0.35">
      <c r="A2350" s="111">
        <v>40821</v>
      </c>
      <c r="B2350">
        <v>3</v>
      </c>
      <c r="C2350">
        <v>3.5</v>
      </c>
      <c r="D2350">
        <v>4.3499999999999996</v>
      </c>
      <c r="E2350">
        <v>5.19</v>
      </c>
      <c r="F2350">
        <v>0.63</v>
      </c>
      <c r="G2350">
        <v>0.98</v>
      </c>
      <c r="H2350">
        <v>1.53</v>
      </c>
      <c r="I2350">
        <v>1.3</v>
      </c>
      <c r="J2350">
        <v>0.15</v>
      </c>
      <c r="K2350">
        <v>0.05</v>
      </c>
    </row>
    <row r="2351" spans="1:11" x14ac:dyDescent="0.35">
      <c r="A2351" s="111">
        <v>40828</v>
      </c>
      <c r="B2351">
        <v>3</v>
      </c>
      <c r="C2351">
        <v>3.5</v>
      </c>
      <c r="D2351">
        <v>4.05</v>
      </c>
      <c r="E2351">
        <v>5.29</v>
      </c>
      <c r="F2351">
        <v>1</v>
      </c>
      <c r="G2351">
        <v>1.35</v>
      </c>
      <c r="H2351">
        <v>1.53</v>
      </c>
      <c r="I2351">
        <v>1.28</v>
      </c>
      <c r="J2351">
        <v>0.15</v>
      </c>
      <c r="K2351">
        <v>0.05</v>
      </c>
    </row>
    <row r="2352" spans="1:11" x14ac:dyDescent="0.35">
      <c r="A2352" s="111">
        <v>40835</v>
      </c>
      <c r="B2352">
        <v>3</v>
      </c>
      <c r="C2352">
        <v>3.5</v>
      </c>
      <c r="D2352">
        <v>4.05</v>
      </c>
      <c r="E2352">
        <v>5.29</v>
      </c>
      <c r="F2352">
        <v>1</v>
      </c>
      <c r="G2352">
        <v>1.4</v>
      </c>
      <c r="H2352">
        <v>1.75</v>
      </c>
      <c r="I2352">
        <v>1.28</v>
      </c>
      <c r="J2352">
        <v>0.15</v>
      </c>
      <c r="K2352">
        <v>0.05</v>
      </c>
    </row>
    <row r="2353" spans="1:11" x14ac:dyDescent="0.35">
      <c r="A2353" s="111">
        <v>40842</v>
      </c>
      <c r="B2353">
        <v>3</v>
      </c>
      <c r="C2353">
        <v>3.5</v>
      </c>
      <c r="D2353">
        <v>4.05</v>
      </c>
      <c r="E2353">
        <v>5.29</v>
      </c>
      <c r="F2353">
        <v>1</v>
      </c>
      <c r="G2353">
        <v>1.4</v>
      </c>
      <c r="H2353">
        <v>1.85</v>
      </c>
      <c r="I2353">
        <v>1.6</v>
      </c>
      <c r="J2353">
        <v>0.15</v>
      </c>
      <c r="K2353">
        <v>0.05</v>
      </c>
    </row>
    <row r="2354" spans="1:11" x14ac:dyDescent="0.35">
      <c r="A2354" s="111">
        <v>40849</v>
      </c>
      <c r="B2354">
        <v>3</v>
      </c>
      <c r="C2354">
        <v>3.5</v>
      </c>
      <c r="D2354">
        <v>4.05</v>
      </c>
      <c r="E2354">
        <v>5.29</v>
      </c>
      <c r="F2354">
        <v>1</v>
      </c>
      <c r="G2354">
        <v>1.4</v>
      </c>
      <c r="H2354">
        <v>1.85</v>
      </c>
      <c r="I2354">
        <v>1.6</v>
      </c>
      <c r="J2354">
        <v>0.15</v>
      </c>
      <c r="K2354">
        <v>0.05</v>
      </c>
    </row>
    <row r="2355" spans="1:11" x14ac:dyDescent="0.35">
      <c r="A2355" s="111">
        <v>40856</v>
      </c>
      <c r="B2355">
        <v>3</v>
      </c>
      <c r="C2355">
        <v>3.5</v>
      </c>
      <c r="D2355">
        <v>4.05</v>
      </c>
      <c r="E2355">
        <v>5.29</v>
      </c>
      <c r="F2355">
        <v>1</v>
      </c>
      <c r="G2355">
        <v>1.4</v>
      </c>
      <c r="H2355">
        <v>1.85</v>
      </c>
      <c r="I2355">
        <v>1.6</v>
      </c>
      <c r="J2355">
        <v>0.15</v>
      </c>
      <c r="K2355">
        <v>0.05</v>
      </c>
    </row>
    <row r="2356" spans="1:11" x14ac:dyDescent="0.35">
      <c r="A2356" s="111">
        <v>40863</v>
      </c>
      <c r="B2356">
        <v>3</v>
      </c>
      <c r="C2356">
        <v>3.5</v>
      </c>
      <c r="D2356">
        <v>4.05</v>
      </c>
      <c r="E2356">
        <v>5.29</v>
      </c>
      <c r="F2356">
        <v>1</v>
      </c>
      <c r="G2356">
        <v>1.4</v>
      </c>
      <c r="H2356">
        <v>1.85</v>
      </c>
      <c r="I2356">
        <v>1.6</v>
      </c>
      <c r="J2356">
        <v>0.15</v>
      </c>
      <c r="K2356">
        <v>0.05</v>
      </c>
    </row>
    <row r="2357" spans="1:11" x14ac:dyDescent="0.35">
      <c r="A2357" s="111">
        <v>40870</v>
      </c>
      <c r="B2357">
        <v>3</v>
      </c>
      <c r="C2357">
        <v>3.5</v>
      </c>
      <c r="D2357">
        <v>4.05</v>
      </c>
      <c r="E2357">
        <v>5.29</v>
      </c>
      <c r="F2357">
        <v>1</v>
      </c>
      <c r="G2357">
        <v>1.4</v>
      </c>
      <c r="H2357">
        <v>1.85</v>
      </c>
      <c r="I2357">
        <v>1.6</v>
      </c>
      <c r="J2357">
        <v>0.15</v>
      </c>
      <c r="K2357">
        <v>0.05</v>
      </c>
    </row>
    <row r="2358" spans="1:11" x14ac:dyDescent="0.35">
      <c r="A2358" s="111">
        <v>40877</v>
      </c>
      <c r="B2358">
        <v>3</v>
      </c>
      <c r="C2358">
        <v>3.5</v>
      </c>
      <c r="D2358">
        <v>4.05</v>
      </c>
      <c r="E2358">
        <v>5.29</v>
      </c>
      <c r="F2358">
        <v>1</v>
      </c>
      <c r="G2358">
        <v>1.4</v>
      </c>
      <c r="H2358">
        <v>1.85</v>
      </c>
      <c r="I2358">
        <v>1.6</v>
      </c>
      <c r="J2358">
        <v>0.15</v>
      </c>
      <c r="K2358">
        <v>0.05</v>
      </c>
    </row>
    <row r="2359" spans="1:11" x14ac:dyDescent="0.35">
      <c r="A2359" s="111">
        <v>40884</v>
      </c>
      <c r="B2359">
        <v>3</v>
      </c>
      <c r="C2359">
        <v>3.5</v>
      </c>
      <c r="D2359">
        <v>4.05</v>
      </c>
      <c r="E2359">
        <v>5.29</v>
      </c>
      <c r="F2359">
        <v>1</v>
      </c>
      <c r="G2359">
        <v>1.4</v>
      </c>
      <c r="H2359">
        <v>1.85</v>
      </c>
      <c r="I2359">
        <v>1.6</v>
      </c>
      <c r="J2359">
        <v>0.15</v>
      </c>
      <c r="K2359">
        <v>0.05</v>
      </c>
    </row>
    <row r="2360" spans="1:11" x14ac:dyDescent="0.35">
      <c r="A2360" s="111">
        <v>40891</v>
      </c>
      <c r="B2360">
        <v>3</v>
      </c>
      <c r="C2360">
        <v>3.5</v>
      </c>
      <c r="D2360">
        <v>4.05</v>
      </c>
      <c r="E2360">
        <v>5.29</v>
      </c>
      <c r="F2360">
        <v>1</v>
      </c>
      <c r="G2360">
        <v>1.4</v>
      </c>
      <c r="H2360">
        <v>1.85</v>
      </c>
      <c r="I2360">
        <v>1.6</v>
      </c>
      <c r="J2360">
        <v>0.15</v>
      </c>
      <c r="K2360">
        <v>0.05</v>
      </c>
    </row>
    <row r="2361" spans="1:11" x14ac:dyDescent="0.35">
      <c r="A2361" s="111">
        <v>40898</v>
      </c>
      <c r="B2361">
        <v>3</v>
      </c>
      <c r="C2361">
        <v>3.5</v>
      </c>
      <c r="D2361">
        <v>4.05</v>
      </c>
      <c r="E2361">
        <v>5.29</v>
      </c>
      <c r="F2361">
        <v>1</v>
      </c>
      <c r="G2361">
        <v>1.4</v>
      </c>
      <c r="H2361">
        <v>1.85</v>
      </c>
      <c r="I2361">
        <v>1.6</v>
      </c>
      <c r="J2361">
        <v>0.15</v>
      </c>
      <c r="K2361">
        <v>0.05</v>
      </c>
    </row>
    <row r="2362" spans="1:11" x14ac:dyDescent="0.35">
      <c r="A2362" s="111">
        <v>40905</v>
      </c>
      <c r="B2362">
        <v>3</v>
      </c>
      <c r="C2362">
        <v>3.5</v>
      </c>
      <c r="D2362">
        <v>4.05</v>
      </c>
      <c r="E2362">
        <v>5.29</v>
      </c>
      <c r="F2362">
        <v>1.1499999999999999</v>
      </c>
      <c r="G2362">
        <v>1.4</v>
      </c>
      <c r="H2362">
        <v>1.85</v>
      </c>
      <c r="I2362">
        <v>1.6</v>
      </c>
      <c r="J2362">
        <v>0.15</v>
      </c>
      <c r="K2362">
        <v>0.05</v>
      </c>
    </row>
    <row r="2363" spans="1:11" x14ac:dyDescent="0.35">
      <c r="A2363" s="111">
        <v>40912</v>
      </c>
      <c r="B2363">
        <v>3</v>
      </c>
      <c r="C2363">
        <v>3.5</v>
      </c>
      <c r="D2363">
        <v>4.05</v>
      </c>
      <c r="E2363">
        <v>5.29</v>
      </c>
      <c r="F2363">
        <v>1.1499999999999999</v>
      </c>
      <c r="G2363">
        <v>1.4</v>
      </c>
      <c r="H2363">
        <v>1.85</v>
      </c>
      <c r="I2363">
        <v>1.6</v>
      </c>
      <c r="J2363">
        <v>0.15</v>
      </c>
      <c r="K2363">
        <v>0.05</v>
      </c>
    </row>
    <row r="2364" spans="1:11" x14ac:dyDescent="0.35">
      <c r="A2364" s="111">
        <v>40919</v>
      </c>
      <c r="B2364">
        <v>3</v>
      </c>
      <c r="C2364">
        <v>3.5</v>
      </c>
      <c r="D2364">
        <v>4.05</v>
      </c>
      <c r="E2364">
        <v>5.29</v>
      </c>
      <c r="F2364">
        <v>1.1499999999999999</v>
      </c>
      <c r="G2364">
        <v>1.4</v>
      </c>
      <c r="H2364">
        <v>1.85</v>
      </c>
      <c r="I2364">
        <v>1.6</v>
      </c>
      <c r="J2364">
        <v>0.15</v>
      </c>
      <c r="K2364">
        <v>0.05</v>
      </c>
    </row>
    <row r="2365" spans="1:11" x14ac:dyDescent="0.35">
      <c r="A2365" s="111">
        <v>40926</v>
      </c>
      <c r="B2365">
        <v>3</v>
      </c>
      <c r="C2365">
        <v>3.5</v>
      </c>
      <c r="D2365">
        <v>4.05</v>
      </c>
      <c r="E2365">
        <v>5.29</v>
      </c>
      <c r="F2365">
        <v>1.1499999999999999</v>
      </c>
      <c r="G2365">
        <v>1.4</v>
      </c>
      <c r="H2365">
        <v>1.85</v>
      </c>
      <c r="I2365">
        <v>1.6</v>
      </c>
      <c r="J2365">
        <v>0.15</v>
      </c>
      <c r="K2365">
        <v>0.05</v>
      </c>
    </row>
    <row r="2366" spans="1:11" x14ac:dyDescent="0.35">
      <c r="A2366" s="111">
        <v>40933</v>
      </c>
      <c r="B2366">
        <v>3</v>
      </c>
      <c r="C2366">
        <v>3.5</v>
      </c>
      <c r="D2366">
        <v>4.05</v>
      </c>
      <c r="E2366">
        <v>5.29</v>
      </c>
      <c r="F2366">
        <v>1.1499999999999999</v>
      </c>
      <c r="G2366">
        <v>1.4</v>
      </c>
      <c r="H2366">
        <v>1.85</v>
      </c>
      <c r="I2366">
        <v>1.6</v>
      </c>
      <c r="J2366">
        <v>0.15</v>
      </c>
      <c r="K2366">
        <v>0.05</v>
      </c>
    </row>
    <row r="2367" spans="1:11" x14ac:dyDescent="0.35">
      <c r="A2367" s="111">
        <v>40940</v>
      </c>
      <c r="B2367">
        <v>3</v>
      </c>
      <c r="C2367">
        <v>3.5</v>
      </c>
      <c r="D2367">
        <v>3.95</v>
      </c>
      <c r="E2367">
        <v>5.14</v>
      </c>
      <c r="F2367">
        <v>1.1499999999999999</v>
      </c>
      <c r="G2367">
        <v>1.4</v>
      </c>
      <c r="H2367">
        <v>1.85</v>
      </c>
      <c r="I2367">
        <v>1.6</v>
      </c>
      <c r="J2367">
        <v>0.15</v>
      </c>
      <c r="K2367">
        <v>0.05</v>
      </c>
    </row>
    <row r="2368" spans="1:11" x14ac:dyDescent="0.35">
      <c r="A2368" s="111">
        <v>40947</v>
      </c>
      <c r="B2368">
        <v>3</v>
      </c>
      <c r="C2368">
        <v>3.2</v>
      </c>
      <c r="D2368">
        <v>3.95</v>
      </c>
      <c r="E2368">
        <v>5.14</v>
      </c>
      <c r="F2368">
        <v>1.1499999999999999</v>
      </c>
      <c r="G2368">
        <v>1.4</v>
      </c>
      <c r="H2368">
        <v>1.63</v>
      </c>
      <c r="I2368">
        <v>1.45</v>
      </c>
      <c r="J2368">
        <v>0.15</v>
      </c>
      <c r="K2368">
        <v>0.05</v>
      </c>
    </row>
    <row r="2369" spans="1:11" x14ac:dyDescent="0.35">
      <c r="A2369" s="111">
        <v>40954</v>
      </c>
      <c r="B2369">
        <v>3</v>
      </c>
      <c r="C2369">
        <v>3.2</v>
      </c>
      <c r="D2369">
        <v>3.95</v>
      </c>
      <c r="E2369">
        <v>5.24</v>
      </c>
      <c r="F2369">
        <v>1.1499999999999999</v>
      </c>
      <c r="G2369">
        <v>1.4</v>
      </c>
      <c r="H2369">
        <v>1.63</v>
      </c>
      <c r="I2369">
        <v>1.45</v>
      </c>
      <c r="J2369">
        <v>0.15</v>
      </c>
      <c r="K2369">
        <v>0.05</v>
      </c>
    </row>
    <row r="2370" spans="1:11" x14ac:dyDescent="0.35">
      <c r="A2370" s="111">
        <v>40961</v>
      </c>
      <c r="B2370">
        <v>3</v>
      </c>
      <c r="C2370">
        <v>3.2</v>
      </c>
      <c r="D2370">
        <v>3.95</v>
      </c>
      <c r="E2370">
        <v>5.24</v>
      </c>
      <c r="F2370">
        <v>1.1499999999999999</v>
      </c>
      <c r="G2370">
        <v>1.4</v>
      </c>
      <c r="H2370">
        <v>1.63</v>
      </c>
      <c r="I2370">
        <v>1.85</v>
      </c>
      <c r="J2370">
        <v>0.15</v>
      </c>
      <c r="K2370">
        <v>0.05</v>
      </c>
    </row>
    <row r="2371" spans="1:11" x14ac:dyDescent="0.35">
      <c r="A2371" s="111">
        <v>40968</v>
      </c>
      <c r="B2371">
        <v>3</v>
      </c>
      <c r="C2371">
        <v>3.2</v>
      </c>
      <c r="D2371">
        <v>3.95</v>
      </c>
      <c r="E2371">
        <v>5.24</v>
      </c>
      <c r="F2371">
        <v>1.1499999999999999</v>
      </c>
      <c r="G2371">
        <v>1.4</v>
      </c>
      <c r="H2371">
        <v>1.63</v>
      </c>
      <c r="I2371">
        <v>1.85</v>
      </c>
      <c r="J2371">
        <v>0.15</v>
      </c>
      <c r="K2371">
        <v>0.05</v>
      </c>
    </row>
    <row r="2372" spans="1:11" x14ac:dyDescent="0.35">
      <c r="A2372" s="111">
        <v>40975</v>
      </c>
      <c r="B2372">
        <v>3</v>
      </c>
      <c r="C2372">
        <v>3.2</v>
      </c>
      <c r="D2372">
        <v>3.95</v>
      </c>
      <c r="E2372">
        <v>5.24</v>
      </c>
      <c r="F2372">
        <v>1.1499999999999999</v>
      </c>
      <c r="G2372">
        <v>1.1299999999999999</v>
      </c>
      <c r="H2372">
        <v>1.63</v>
      </c>
      <c r="I2372">
        <v>1.85</v>
      </c>
      <c r="J2372">
        <v>0.15</v>
      </c>
      <c r="K2372">
        <v>0.05</v>
      </c>
    </row>
    <row r="2373" spans="1:11" x14ac:dyDescent="0.35">
      <c r="A2373" s="111">
        <v>40982</v>
      </c>
      <c r="B2373">
        <v>3</v>
      </c>
      <c r="C2373">
        <v>3.2</v>
      </c>
      <c r="D2373">
        <v>3.95</v>
      </c>
      <c r="E2373">
        <v>5.24</v>
      </c>
      <c r="F2373">
        <v>1.1499999999999999</v>
      </c>
      <c r="G2373">
        <v>1.1299999999999999</v>
      </c>
      <c r="H2373">
        <v>1.63</v>
      </c>
      <c r="I2373">
        <v>1.85</v>
      </c>
      <c r="J2373">
        <v>0.15</v>
      </c>
      <c r="K2373">
        <v>0.05</v>
      </c>
    </row>
    <row r="2374" spans="1:11" x14ac:dyDescent="0.35">
      <c r="A2374" s="111">
        <v>40989</v>
      </c>
      <c r="B2374">
        <v>3</v>
      </c>
      <c r="C2374">
        <v>3.2</v>
      </c>
      <c r="D2374">
        <v>3.95</v>
      </c>
      <c r="E2374">
        <v>5.24</v>
      </c>
      <c r="F2374">
        <v>1.1499999999999999</v>
      </c>
      <c r="G2374">
        <v>1.1299999999999999</v>
      </c>
      <c r="H2374">
        <v>2.1</v>
      </c>
      <c r="I2374">
        <v>1.85</v>
      </c>
      <c r="J2374">
        <v>0.15</v>
      </c>
      <c r="K2374">
        <v>0.05</v>
      </c>
    </row>
    <row r="2375" spans="1:11" x14ac:dyDescent="0.35">
      <c r="A2375" s="111">
        <v>40996</v>
      </c>
      <c r="B2375">
        <v>3</v>
      </c>
      <c r="C2375">
        <v>3.2</v>
      </c>
      <c r="D2375">
        <v>3.95</v>
      </c>
      <c r="E2375">
        <v>5.24</v>
      </c>
      <c r="F2375">
        <v>1.1499999999999999</v>
      </c>
      <c r="G2375">
        <v>1.1299999999999999</v>
      </c>
      <c r="H2375">
        <v>1.63</v>
      </c>
      <c r="I2375">
        <v>1.45</v>
      </c>
      <c r="J2375">
        <v>0.15</v>
      </c>
      <c r="K2375">
        <v>0.05</v>
      </c>
    </row>
    <row r="2376" spans="1:11" x14ac:dyDescent="0.35">
      <c r="A2376" s="111">
        <v>41003</v>
      </c>
      <c r="B2376">
        <v>3</v>
      </c>
      <c r="C2376">
        <v>3.2</v>
      </c>
      <c r="D2376">
        <v>3.95</v>
      </c>
      <c r="E2376">
        <v>5.44</v>
      </c>
      <c r="F2376">
        <v>1.1499999999999999</v>
      </c>
      <c r="G2376">
        <v>1.1299999999999999</v>
      </c>
      <c r="H2376">
        <v>1.63</v>
      </c>
      <c r="I2376">
        <v>1.45</v>
      </c>
      <c r="J2376">
        <v>0.15</v>
      </c>
      <c r="K2376">
        <v>0.05</v>
      </c>
    </row>
    <row r="2377" spans="1:11" x14ac:dyDescent="0.35">
      <c r="A2377" s="111">
        <v>41010</v>
      </c>
      <c r="B2377">
        <v>3</v>
      </c>
      <c r="C2377">
        <v>3.2</v>
      </c>
      <c r="D2377">
        <v>3.95</v>
      </c>
      <c r="E2377">
        <v>5.44</v>
      </c>
      <c r="F2377">
        <v>1.1499999999999999</v>
      </c>
      <c r="G2377">
        <v>1.1299999999999999</v>
      </c>
      <c r="H2377">
        <v>1.63</v>
      </c>
      <c r="I2377">
        <v>1.45</v>
      </c>
      <c r="J2377">
        <v>0.15</v>
      </c>
      <c r="K2377">
        <v>0.05</v>
      </c>
    </row>
    <row r="2378" spans="1:11" x14ac:dyDescent="0.35">
      <c r="A2378" s="111">
        <v>41017</v>
      </c>
      <c r="B2378">
        <v>3</v>
      </c>
      <c r="C2378">
        <v>3.2</v>
      </c>
      <c r="D2378">
        <v>3.95</v>
      </c>
      <c r="E2378">
        <v>5.44</v>
      </c>
      <c r="F2378">
        <v>1.1499999999999999</v>
      </c>
      <c r="G2378">
        <v>1.1299999999999999</v>
      </c>
      <c r="H2378">
        <v>1.63</v>
      </c>
      <c r="I2378">
        <v>1.45</v>
      </c>
      <c r="J2378">
        <v>0.15</v>
      </c>
      <c r="K2378">
        <v>0.05</v>
      </c>
    </row>
    <row r="2379" spans="1:11" x14ac:dyDescent="0.35">
      <c r="A2379" s="111">
        <v>41024</v>
      </c>
      <c r="B2379">
        <v>3</v>
      </c>
      <c r="C2379">
        <v>3.2</v>
      </c>
      <c r="D2379">
        <v>3.95</v>
      </c>
      <c r="E2379">
        <v>5.44</v>
      </c>
      <c r="F2379">
        <v>1.1499999999999999</v>
      </c>
      <c r="G2379">
        <v>1.1299999999999999</v>
      </c>
      <c r="H2379">
        <v>1.63</v>
      </c>
      <c r="I2379">
        <v>1.45</v>
      </c>
      <c r="J2379">
        <v>0.15</v>
      </c>
      <c r="K2379">
        <v>0.05</v>
      </c>
    </row>
    <row r="2380" spans="1:11" x14ac:dyDescent="0.35">
      <c r="A2380" s="111">
        <v>41031</v>
      </c>
      <c r="B2380">
        <v>3</v>
      </c>
      <c r="C2380">
        <v>3.2</v>
      </c>
      <c r="D2380">
        <v>3.95</v>
      </c>
      <c r="E2380">
        <v>5.44</v>
      </c>
      <c r="F2380">
        <v>0.78</v>
      </c>
      <c r="G2380">
        <v>1.1299999999999999</v>
      </c>
      <c r="H2380">
        <v>1.63</v>
      </c>
      <c r="I2380">
        <v>1.45</v>
      </c>
      <c r="J2380">
        <v>0.15</v>
      </c>
      <c r="K2380">
        <v>0.05</v>
      </c>
    </row>
    <row r="2381" spans="1:11" x14ac:dyDescent="0.35">
      <c r="A2381" s="111">
        <v>41038</v>
      </c>
      <c r="B2381">
        <v>3</v>
      </c>
      <c r="C2381">
        <v>3.2</v>
      </c>
      <c r="D2381">
        <v>3.95</v>
      </c>
      <c r="E2381">
        <v>5.44</v>
      </c>
      <c r="F2381">
        <v>1.45</v>
      </c>
      <c r="G2381">
        <v>1.1299999999999999</v>
      </c>
      <c r="H2381">
        <v>1.63</v>
      </c>
      <c r="I2381">
        <v>1.45</v>
      </c>
      <c r="J2381">
        <v>0.15</v>
      </c>
      <c r="K2381">
        <v>0.05</v>
      </c>
    </row>
    <row r="2382" spans="1:11" x14ac:dyDescent="0.35">
      <c r="A2382" s="111">
        <v>41045</v>
      </c>
      <c r="B2382">
        <v>3</v>
      </c>
      <c r="C2382">
        <v>3.2</v>
      </c>
      <c r="D2382">
        <v>3.95</v>
      </c>
      <c r="E2382">
        <v>5.44</v>
      </c>
      <c r="F2382">
        <v>1.45</v>
      </c>
      <c r="G2382">
        <v>1.1299999999999999</v>
      </c>
      <c r="H2382">
        <v>1.63</v>
      </c>
      <c r="I2382">
        <v>1.45</v>
      </c>
      <c r="J2382">
        <v>0.15</v>
      </c>
      <c r="K2382">
        <v>0.05</v>
      </c>
    </row>
    <row r="2383" spans="1:11" x14ac:dyDescent="0.35">
      <c r="A2383" s="111">
        <v>41052</v>
      </c>
      <c r="B2383">
        <v>3</v>
      </c>
      <c r="C2383">
        <v>3.2</v>
      </c>
      <c r="D2383">
        <v>3.95</v>
      </c>
      <c r="E2383">
        <v>5.44</v>
      </c>
      <c r="F2383">
        <v>1.45</v>
      </c>
      <c r="G2383">
        <v>1.1299999999999999</v>
      </c>
      <c r="H2383">
        <v>1.63</v>
      </c>
      <c r="I2383">
        <v>1.45</v>
      </c>
      <c r="J2383">
        <v>0.15</v>
      </c>
      <c r="K2383">
        <v>0.05</v>
      </c>
    </row>
    <row r="2384" spans="1:11" x14ac:dyDescent="0.35">
      <c r="A2384" s="111">
        <v>41059</v>
      </c>
      <c r="B2384">
        <v>3</v>
      </c>
      <c r="C2384">
        <v>3.2</v>
      </c>
      <c r="D2384">
        <v>3.95</v>
      </c>
      <c r="E2384">
        <v>5.34</v>
      </c>
      <c r="F2384">
        <v>0.78</v>
      </c>
      <c r="G2384">
        <v>1.1299999999999999</v>
      </c>
      <c r="H2384">
        <v>1.63</v>
      </c>
      <c r="I2384">
        <v>1.45</v>
      </c>
      <c r="J2384">
        <v>0.15</v>
      </c>
      <c r="K2384">
        <v>0.05</v>
      </c>
    </row>
    <row r="2385" spans="1:11" x14ac:dyDescent="0.35">
      <c r="A2385" s="111">
        <v>41066</v>
      </c>
      <c r="B2385">
        <v>3</v>
      </c>
      <c r="C2385">
        <v>3.2</v>
      </c>
      <c r="D2385">
        <v>3.95</v>
      </c>
      <c r="E2385">
        <v>5.24</v>
      </c>
      <c r="F2385">
        <v>1.3</v>
      </c>
      <c r="G2385">
        <v>1.1299999999999999</v>
      </c>
      <c r="H2385">
        <v>2.0499999999999998</v>
      </c>
      <c r="I2385">
        <v>1.45</v>
      </c>
      <c r="J2385">
        <v>0.15</v>
      </c>
      <c r="K2385">
        <v>0.05</v>
      </c>
    </row>
    <row r="2386" spans="1:11" x14ac:dyDescent="0.35">
      <c r="A2386" s="111">
        <v>41073</v>
      </c>
      <c r="B2386">
        <v>3</v>
      </c>
      <c r="C2386">
        <v>3.2</v>
      </c>
      <c r="D2386">
        <v>3.95</v>
      </c>
      <c r="E2386">
        <v>5.24</v>
      </c>
      <c r="F2386">
        <v>1.3</v>
      </c>
      <c r="G2386">
        <v>1.1299999999999999</v>
      </c>
      <c r="H2386">
        <v>2.0499999999999998</v>
      </c>
      <c r="I2386">
        <v>1.45</v>
      </c>
      <c r="J2386">
        <v>0.15</v>
      </c>
      <c r="K2386">
        <v>0.05</v>
      </c>
    </row>
    <row r="2387" spans="1:11" x14ac:dyDescent="0.35">
      <c r="A2387" s="111">
        <v>41080</v>
      </c>
      <c r="B2387">
        <v>3</v>
      </c>
      <c r="C2387">
        <v>3.2</v>
      </c>
      <c r="D2387">
        <v>3.95</v>
      </c>
      <c r="E2387">
        <v>5.24</v>
      </c>
      <c r="F2387">
        <v>1.3</v>
      </c>
      <c r="G2387">
        <v>1.1299999999999999</v>
      </c>
      <c r="H2387">
        <v>1.63</v>
      </c>
      <c r="I2387">
        <v>1.8</v>
      </c>
      <c r="J2387">
        <v>0.15</v>
      </c>
      <c r="K2387">
        <v>0.05</v>
      </c>
    </row>
    <row r="2388" spans="1:11" x14ac:dyDescent="0.35">
      <c r="A2388" s="111">
        <v>41087</v>
      </c>
      <c r="B2388">
        <v>3</v>
      </c>
      <c r="C2388">
        <v>3.2</v>
      </c>
      <c r="D2388">
        <v>3.95</v>
      </c>
      <c r="E2388">
        <v>5.24</v>
      </c>
      <c r="F2388">
        <v>1.3</v>
      </c>
      <c r="G2388">
        <v>1.1299999999999999</v>
      </c>
      <c r="H2388">
        <v>1.63</v>
      </c>
      <c r="I2388">
        <v>1.45</v>
      </c>
      <c r="J2388">
        <v>0.15</v>
      </c>
      <c r="K2388">
        <v>0.05</v>
      </c>
    </row>
    <row r="2389" spans="1:11" x14ac:dyDescent="0.35">
      <c r="A2389" s="111">
        <v>41094</v>
      </c>
      <c r="B2389">
        <v>3</v>
      </c>
      <c r="C2389">
        <v>3.2</v>
      </c>
      <c r="D2389">
        <v>3.95</v>
      </c>
      <c r="E2389">
        <v>5.24</v>
      </c>
      <c r="F2389">
        <v>1.3</v>
      </c>
      <c r="G2389">
        <v>1.1299999999999999</v>
      </c>
      <c r="H2389">
        <v>1.63</v>
      </c>
      <c r="I2389">
        <v>1.45</v>
      </c>
      <c r="J2389">
        <v>0.15</v>
      </c>
      <c r="K2389">
        <v>0.05</v>
      </c>
    </row>
    <row r="2390" spans="1:11" x14ac:dyDescent="0.35">
      <c r="A2390" s="111">
        <v>41101</v>
      </c>
      <c r="B2390">
        <v>3</v>
      </c>
      <c r="C2390">
        <v>3.2</v>
      </c>
      <c r="D2390">
        <v>3.95</v>
      </c>
      <c r="E2390">
        <v>5.24</v>
      </c>
      <c r="F2390">
        <v>1.3</v>
      </c>
      <c r="G2390">
        <v>1.1299999999999999</v>
      </c>
      <c r="H2390">
        <v>1.63</v>
      </c>
      <c r="I2390">
        <v>1.45</v>
      </c>
      <c r="J2390">
        <v>0.15</v>
      </c>
      <c r="K2390">
        <v>0.05</v>
      </c>
    </row>
    <row r="2391" spans="1:11" x14ac:dyDescent="0.35">
      <c r="A2391" s="111">
        <v>41108</v>
      </c>
      <c r="B2391">
        <v>3</v>
      </c>
      <c r="C2391">
        <v>3.1</v>
      </c>
      <c r="D2391">
        <v>3.95</v>
      </c>
      <c r="E2391">
        <v>5.24</v>
      </c>
      <c r="F2391">
        <v>0.78</v>
      </c>
      <c r="G2391">
        <v>1.1299999999999999</v>
      </c>
      <c r="H2391">
        <v>1.63</v>
      </c>
      <c r="I2391">
        <v>1.45</v>
      </c>
      <c r="J2391">
        <v>0.15</v>
      </c>
      <c r="K2391">
        <v>0.05</v>
      </c>
    </row>
    <row r="2392" spans="1:11" x14ac:dyDescent="0.35">
      <c r="A2392" s="111">
        <v>41115</v>
      </c>
      <c r="B2392">
        <v>3</v>
      </c>
      <c r="C2392">
        <v>3.1</v>
      </c>
      <c r="D2392">
        <v>3.95</v>
      </c>
      <c r="E2392">
        <v>5.24</v>
      </c>
      <c r="F2392">
        <v>0.78</v>
      </c>
      <c r="G2392">
        <v>1.1299999999999999</v>
      </c>
      <c r="H2392">
        <v>1.63</v>
      </c>
      <c r="I2392">
        <v>1.45</v>
      </c>
      <c r="J2392">
        <v>0.15</v>
      </c>
      <c r="K2392">
        <v>0.05</v>
      </c>
    </row>
    <row r="2393" spans="1:11" x14ac:dyDescent="0.35">
      <c r="A2393" s="111">
        <v>41122</v>
      </c>
      <c r="B2393">
        <v>3</v>
      </c>
      <c r="C2393">
        <v>3.1</v>
      </c>
      <c r="D2393">
        <v>3.95</v>
      </c>
      <c r="E2393">
        <v>5.24</v>
      </c>
      <c r="F2393">
        <v>0.78</v>
      </c>
      <c r="G2393">
        <v>1.1299999999999999</v>
      </c>
      <c r="H2393">
        <v>1.63</v>
      </c>
      <c r="I2393">
        <v>1.45</v>
      </c>
      <c r="J2393">
        <v>0.15</v>
      </c>
      <c r="K2393">
        <v>0.05</v>
      </c>
    </row>
    <row r="2394" spans="1:11" x14ac:dyDescent="0.35">
      <c r="A2394" s="111">
        <v>41129</v>
      </c>
      <c r="B2394">
        <v>3</v>
      </c>
      <c r="C2394">
        <v>3.1</v>
      </c>
      <c r="D2394">
        <v>3.95</v>
      </c>
      <c r="E2394">
        <v>5.24</v>
      </c>
      <c r="F2394">
        <v>0.78</v>
      </c>
      <c r="G2394">
        <v>1.1299999999999999</v>
      </c>
      <c r="H2394">
        <v>1.63</v>
      </c>
      <c r="I2394">
        <v>1.45</v>
      </c>
      <c r="J2394">
        <v>0.15</v>
      </c>
      <c r="K2394">
        <v>0.05</v>
      </c>
    </row>
    <row r="2395" spans="1:11" x14ac:dyDescent="0.35">
      <c r="A2395" s="111">
        <v>41136</v>
      </c>
      <c r="B2395">
        <v>3</v>
      </c>
      <c r="C2395">
        <v>3.1</v>
      </c>
      <c r="D2395">
        <v>3.95</v>
      </c>
      <c r="E2395">
        <v>5.24</v>
      </c>
      <c r="F2395">
        <v>0.78</v>
      </c>
      <c r="G2395">
        <v>1.1299999999999999</v>
      </c>
      <c r="H2395">
        <v>1.63</v>
      </c>
      <c r="I2395">
        <v>1.45</v>
      </c>
      <c r="J2395">
        <v>0.15</v>
      </c>
      <c r="K2395">
        <v>0.05</v>
      </c>
    </row>
    <row r="2396" spans="1:11" x14ac:dyDescent="0.35">
      <c r="A2396" s="111">
        <v>41143</v>
      </c>
      <c r="B2396">
        <v>3</v>
      </c>
      <c r="C2396">
        <v>3.1</v>
      </c>
      <c r="D2396">
        <v>3.95</v>
      </c>
      <c r="E2396">
        <v>5.24</v>
      </c>
      <c r="F2396">
        <v>0.78</v>
      </c>
      <c r="G2396">
        <v>1.1299999999999999</v>
      </c>
      <c r="H2396">
        <v>1.63</v>
      </c>
      <c r="I2396">
        <v>1.45</v>
      </c>
      <c r="J2396">
        <v>0.15</v>
      </c>
      <c r="K2396">
        <v>0.05</v>
      </c>
    </row>
    <row r="2397" spans="1:11" x14ac:dyDescent="0.35">
      <c r="A2397" s="111">
        <v>41150</v>
      </c>
      <c r="B2397">
        <v>3</v>
      </c>
      <c r="C2397">
        <v>3.1</v>
      </c>
      <c r="D2397">
        <v>4.05</v>
      </c>
      <c r="E2397">
        <v>5.24</v>
      </c>
      <c r="F2397">
        <v>0.78</v>
      </c>
      <c r="G2397">
        <v>1.1299999999999999</v>
      </c>
      <c r="H2397">
        <v>1.63</v>
      </c>
      <c r="I2397">
        <v>1.45</v>
      </c>
      <c r="J2397">
        <v>0.15</v>
      </c>
      <c r="K2397">
        <v>0.05</v>
      </c>
    </row>
    <row r="2398" spans="1:11" x14ac:dyDescent="0.35">
      <c r="A2398" s="111">
        <v>41157</v>
      </c>
      <c r="B2398">
        <v>3</v>
      </c>
      <c r="C2398">
        <v>3.1</v>
      </c>
      <c r="D2398">
        <v>4.05</v>
      </c>
      <c r="E2398">
        <v>5.24</v>
      </c>
      <c r="F2398">
        <v>0.78</v>
      </c>
      <c r="G2398">
        <v>1.1299999999999999</v>
      </c>
      <c r="H2398">
        <v>1.63</v>
      </c>
      <c r="I2398">
        <v>1.45</v>
      </c>
      <c r="J2398">
        <v>0.15</v>
      </c>
      <c r="K2398">
        <v>0.05</v>
      </c>
    </row>
    <row r="2399" spans="1:11" x14ac:dyDescent="0.35">
      <c r="A2399" s="111">
        <v>41164</v>
      </c>
      <c r="B2399">
        <v>3</v>
      </c>
      <c r="C2399">
        <v>3.1</v>
      </c>
      <c r="D2399">
        <v>4.05</v>
      </c>
      <c r="E2399">
        <v>5.24</v>
      </c>
      <c r="F2399">
        <v>0.78</v>
      </c>
      <c r="G2399">
        <v>1.1299999999999999</v>
      </c>
      <c r="H2399">
        <v>1.63</v>
      </c>
      <c r="I2399">
        <v>1.45</v>
      </c>
      <c r="J2399">
        <v>0.15</v>
      </c>
      <c r="K2399">
        <v>0.05</v>
      </c>
    </row>
    <row r="2400" spans="1:11" x14ac:dyDescent="0.35">
      <c r="A2400" s="111">
        <v>41171</v>
      </c>
      <c r="B2400">
        <v>3</v>
      </c>
      <c r="C2400">
        <v>3.1</v>
      </c>
      <c r="D2400">
        <v>4.05</v>
      </c>
      <c r="E2400">
        <v>5.24</v>
      </c>
      <c r="F2400">
        <v>0.78</v>
      </c>
      <c r="G2400">
        <v>1.1299999999999999</v>
      </c>
      <c r="H2400">
        <v>1.63</v>
      </c>
      <c r="I2400">
        <v>1.45</v>
      </c>
      <c r="J2400">
        <v>0.15</v>
      </c>
      <c r="K2400">
        <v>0.05</v>
      </c>
    </row>
    <row r="2401" spans="1:11" x14ac:dyDescent="0.35">
      <c r="A2401" s="111">
        <v>41178</v>
      </c>
      <c r="B2401">
        <v>3</v>
      </c>
      <c r="C2401">
        <v>3.1</v>
      </c>
      <c r="D2401">
        <v>3.85</v>
      </c>
      <c r="E2401">
        <v>5.24</v>
      </c>
      <c r="F2401">
        <v>0.78</v>
      </c>
      <c r="G2401">
        <v>1.1299999999999999</v>
      </c>
      <c r="H2401">
        <v>1.63</v>
      </c>
      <c r="I2401">
        <v>1.45</v>
      </c>
      <c r="J2401">
        <v>0.15</v>
      </c>
      <c r="K2401">
        <v>0.05</v>
      </c>
    </row>
    <row r="2402" spans="1:11" x14ac:dyDescent="0.35">
      <c r="A2402" s="111">
        <v>41185</v>
      </c>
      <c r="B2402">
        <v>3</v>
      </c>
      <c r="C2402">
        <v>3.1</v>
      </c>
      <c r="D2402">
        <v>3.85</v>
      </c>
      <c r="E2402">
        <v>5.24</v>
      </c>
      <c r="F2402">
        <v>0.78</v>
      </c>
      <c r="G2402">
        <v>1.1299999999999999</v>
      </c>
      <c r="H2402">
        <v>1.63</v>
      </c>
      <c r="I2402">
        <v>1.8</v>
      </c>
      <c r="J2402">
        <v>0.15</v>
      </c>
      <c r="K2402">
        <v>0.05</v>
      </c>
    </row>
    <row r="2403" spans="1:11" x14ac:dyDescent="0.35">
      <c r="A2403" s="111">
        <v>41192</v>
      </c>
      <c r="B2403">
        <v>3</v>
      </c>
      <c r="C2403">
        <v>3.1</v>
      </c>
      <c r="D2403">
        <v>3.85</v>
      </c>
      <c r="E2403">
        <v>5.24</v>
      </c>
      <c r="F2403">
        <v>0.78</v>
      </c>
      <c r="G2403">
        <v>1.1299999999999999</v>
      </c>
      <c r="H2403">
        <v>1.63</v>
      </c>
      <c r="I2403">
        <v>1.8</v>
      </c>
      <c r="J2403">
        <v>0.15</v>
      </c>
      <c r="K2403">
        <v>0.05</v>
      </c>
    </row>
    <row r="2404" spans="1:11" x14ac:dyDescent="0.35">
      <c r="A2404" s="111">
        <v>41199</v>
      </c>
      <c r="B2404">
        <v>3</v>
      </c>
      <c r="C2404">
        <v>3.1</v>
      </c>
      <c r="D2404">
        <v>3.85</v>
      </c>
      <c r="E2404">
        <v>5.24</v>
      </c>
      <c r="F2404">
        <v>0.78</v>
      </c>
      <c r="G2404">
        <v>1.1299999999999999</v>
      </c>
      <c r="H2404">
        <v>1.63</v>
      </c>
      <c r="I2404">
        <v>1.8</v>
      </c>
      <c r="J2404">
        <v>0.15</v>
      </c>
      <c r="K2404">
        <v>0.05</v>
      </c>
    </row>
    <row r="2405" spans="1:11" x14ac:dyDescent="0.35">
      <c r="A2405" s="111">
        <v>41206</v>
      </c>
      <c r="B2405">
        <v>3</v>
      </c>
      <c r="C2405">
        <v>3.1</v>
      </c>
      <c r="D2405">
        <v>3.85</v>
      </c>
      <c r="E2405">
        <v>5.24</v>
      </c>
      <c r="F2405">
        <v>0.78</v>
      </c>
      <c r="G2405">
        <v>1.1299999999999999</v>
      </c>
      <c r="H2405">
        <v>1.63</v>
      </c>
      <c r="I2405">
        <v>1.8</v>
      </c>
      <c r="J2405">
        <v>0.15</v>
      </c>
      <c r="K2405">
        <v>0.05</v>
      </c>
    </row>
    <row r="2406" spans="1:11" x14ac:dyDescent="0.35">
      <c r="A2406" s="111">
        <v>41213</v>
      </c>
      <c r="B2406">
        <v>3</v>
      </c>
      <c r="C2406">
        <v>3.1</v>
      </c>
      <c r="D2406">
        <v>3.7</v>
      </c>
      <c r="E2406">
        <v>5.24</v>
      </c>
      <c r="F2406">
        <v>0.78</v>
      </c>
      <c r="G2406">
        <v>1.1299999999999999</v>
      </c>
      <c r="H2406">
        <v>1.63</v>
      </c>
      <c r="I2406">
        <v>1.8</v>
      </c>
      <c r="J2406">
        <v>0.15</v>
      </c>
      <c r="K2406">
        <v>0.05</v>
      </c>
    </row>
    <row r="2407" spans="1:11" x14ac:dyDescent="0.35">
      <c r="A2407" s="111">
        <v>41220</v>
      </c>
      <c r="B2407">
        <v>3</v>
      </c>
      <c r="C2407">
        <v>3.1</v>
      </c>
      <c r="D2407">
        <v>3.7</v>
      </c>
      <c r="E2407">
        <v>5.24</v>
      </c>
      <c r="F2407">
        <v>0.78</v>
      </c>
      <c r="G2407">
        <v>1.1299999999999999</v>
      </c>
      <c r="H2407">
        <v>1.63</v>
      </c>
      <c r="I2407">
        <v>1.8</v>
      </c>
      <c r="J2407">
        <v>0.15</v>
      </c>
      <c r="K2407">
        <v>0.05</v>
      </c>
    </row>
    <row r="2408" spans="1:11" x14ac:dyDescent="0.35">
      <c r="A2408" s="111">
        <v>41227</v>
      </c>
      <c r="B2408">
        <v>3</v>
      </c>
      <c r="C2408">
        <v>3.1</v>
      </c>
      <c r="D2408">
        <v>3.7</v>
      </c>
      <c r="E2408">
        <v>5.24</v>
      </c>
      <c r="F2408">
        <v>0.78</v>
      </c>
      <c r="G2408">
        <v>1.1299999999999999</v>
      </c>
      <c r="H2408">
        <v>1.63</v>
      </c>
      <c r="I2408">
        <v>1.8</v>
      </c>
      <c r="J2408">
        <v>0.15</v>
      </c>
      <c r="K2408">
        <v>0.05</v>
      </c>
    </row>
    <row r="2409" spans="1:11" x14ac:dyDescent="0.35">
      <c r="A2409" s="111">
        <v>41234</v>
      </c>
      <c r="B2409">
        <v>3</v>
      </c>
      <c r="C2409">
        <v>3.1</v>
      </c>
      <c r="D2409">
        <v>3.7</v>
      </c>
      <c r="E2409">
        <v>5.24</v>
      </c>
      <c r="F2409">
        <v>0.78</v>
      </c>
      <c r="G2409">
        <v>1.1299999999999999</v>
      </c>
      <c r="H2409">
        <v>1.63</v>
      </c>
      <c r="I2409">
        <v>1.8</v>
      </c>
      <c r="J2409">
        <v>0.15</v>
      </c>
      <c r="K2409">
        <v>0.05</v>
      </c>
    </row>
    <row r="2410" spans="1:11" x14ac:dyDescent="0.35">
      <c r="A2410" s="111">
        <v>41241</v>
      </c>
      <c r="B2410">
        <v>3</v>
      </c>
      <c r="C2410">
        <v>3.1</v>
      </c>
      <c r="D2410">
        <v>3.7</v>
      </c>
      <c r="E2410">
        <v>5.24</v>
      </c>
      <c r="F2410">
        <v>0.78</v>
      </c>
      <c r="G2410">
        <v>1.1299999999999999</v>
      </c>
      <c r="H2410">
        <v>1.63</v>
      </c>
      <c r="I2410">
        <v>1.8</v>
      </c>
      <c r="J2410">
        <v>0.15</v>
      </c>
      <c r="K2410">
        <v>0.05</v>
      </c>
    </row>
    <row r="2411" spans="1:11" x14ac:dyDescent="0.35">
      <c r="A2411" s="111">
        <v>41248</v>
      </c>
      <c r="B2411">
        <v>3</v>
      </c>
      <c r="C2411">
        <v>3.1</v>
      </c>
      <c r="D2411">
        <v>3.7</v>
      </c>
      <c r="E2411">
        <v>5.24</v>
      </c>
      <c r="F2411">
        <v>0.78</v>
      </c>
      <c r="G2411">
        <v>1.1299999999999999</v>
      </c>
      <c r="H2411">
        <v>1.63</v>
      </c>
      <c r="I2411">
        <v>1.8</v>
      </c>
      <c r="J2411">
        <v>0.15</v>
      </c>
      <c r="K2411">
        <v>0.05</v>
      </c>
    </row>
    <row r="2412" spans="1:11" x14ac:dyDescent="0.35">
      <c r="A2412" s="111">
        <v>41255</v>
      </c>
      <c r="B2412">
        <v>3</v>
      </c>
      <c r="C2412">
        <v>3.1</v>
      </c>
      <c r="D2412">
        <v>3.7</v>
      </c>
      <c r="E2412">
        <v>5.24</v>
      </c>
      <c r="F2412">
        <v>0.78</v>
      </c>
      <c r="G2412">
        <v>1.1299999999999999</v>
      </c>
      <c r="H2412">
        <v>1.63</v>
      </c>
      <c r="I2412">
        <v>1.8</v>
      </c>
      <c r="J2412">
        <v>0.15</v>
      </c>
      <c r="K2412">
        <v>0.05</v>
      </c>
    </row>
    <row r="2413" spans="1:11" x14ac:dyDescent="0.35">
      <c r="A2413" s="111">
        <v>41262</v>
      </c>
      <c r="B2413">
        <v>3</v>
      </c>
      <c r="C2413">
        <v>3</v>
      </c>
      <c r="D2413">
        <v>3.7</v>
      </c>
      <c r="E2413">
        <v>5.24</v>
      </c>
      <c r="F2413">
        <v>0.78</v>
      </c>
      <c r="G2413">
        <v>1.1299999999999999</v>
      </c>
      <c r="H2413">
        <v>1.63</v>
      </c>
      <c r="I2413">
        <v>1.8</v>
      </c>
      <c r="J2413">
        <v>0.15</v>
      </c>
      <c r="K2413">
        <v>0.05</v>
      </c>
    </row>
    <row r="2414" spans="1:11" x14ac:dyDescent="0.35">
      <c r="A2414" s="111">
        <v>41269</v>
      </c>
      <c r="B2414">
        <v>3</v>
      </c>
      <c r="C2414">
        <v>3</v>
      </c>
      <c r="D2414">
        <v>3.7</v>
      </c>
      <c r="E2414">
        <v>5.24</v>
      </c>
      <c r="F2414">
        <v>0.78</v>
      </c>
      <c r="G2414">
        <v>1.1299999999999999</v>
      </c>
      <c r="H2414">
        <v>1.63</v>
      </c>
      <c r="I2414">
        <v>1.8</v>
      </c>
      <c r="J2414">
        <v>0.15</v>
      </c>
      <c r="K2414">
        <v>0.05</v>
      </c>
    </row>
    <row r="2415" spans="1:11" x14ac:dyDescent="0.35">
      <c r="A2415" s="111">
        <v>41276</v>
      </c>
      <c r="B2415">
        <v>3</v>
      </c>
      <c r="C2415">
        <v>3</v>
      </c>
      <c r="D2415">
        <v>3.7</v>
      </c>
      <c r="E2415">
        <v>5.24</v>
      </c>
      <c r="F2415">
        <v>0.78</v>
      </c>
      <c r="G2415">
        <v>1.1299999999999999</v>
      </c>
      <c r="H2415">
        <v>1.63</v>
      </c>
      <c r="I2415">
        <v>1.8</v>
      </c>
      <c r="J2415">
        <v>0.15</v>
      </c>
      <c r="K2415">
        <v>0.05</v>
      </c>
    </row>
    <row r="2416" spans="1:11" x14ac:dyDescent="0.35">
      <c r="A2416" s="111">
        <v>41283</v>
      </c>
      <c r="B2416">
        <v>3</v>
      </c>
      <c r="C2416">
        <v>3</v>
      </c>
      <c r="D2416">
        <v>3.7</v>
      </c>
      <c r="E2416">
        <v>5.24</v>
      </c>
      <c r="F2416">
        <v>0.78</v>
      </c>
      <c r="G2416">
        <v>1.1299999999999999</v>
      </c>
      <c r="H2416">
        <v>1.63</v>
      </c>
      <c r="I2416">
        <v>1.8</v>
      </c>
      <c r="J2416">
        <v>0.15</v>
      </c>
      <c r="K2416">
        <v>0.05</v>
      </c>
    </row>
    <row r="2417" spans="1:11" x14ac:dyDescent="0.35">
      <c r="A2417" s="111">
        <v>41290</v>
      </c>
      <c r="B2417">
        <v>3</v>
      </c>
      <c r="C2417">
        <v>3</v>
      </c>
      <c r="D2417">
        <v>3.65</v>
      </c>
      <c r="E2417">
        <v>5.24</v>
      </c>
      <c r="F2417">
        <v>0.78</v>
      </c>
      <c r="G2417">
        <v>1.1299999999999999</v>
      </c>
      <c r="H2417">
        <v>1.63</v>
      </c>
      <c r="I2417">
        <v>1.8</v>
      </c>
      <c r="J2417">
        <v>0.15</v>
      </c>
      <c r="K2417">
        <v>0.05</v>
      </c>
    </row>
    <row r="2418" spans="1:11" x14ac:dyDescent="0.35">
      <c r="A2418" s="111">
        <v>41297</v>
      </c>
      <c r="B2418">
        <v>3</v>
      </c>
      <c r="C2418">
        <v>3</v>
      </c>
      <c r="D2418">
        <v>3.65</v>
      </c>
      <c r="E2418">
        <v>5.24</v>
      </c>
      <c r="F2418">
        <v>0.78</v>
      </c>
      <c r="G2418">
        <v>1.1299999999999999</v>
      </c>
      <c r="H2418">
        <v>1.63</v>
      </c>
      <c r="I2418">
        <v>1.45</v>
      </c>
      <c r="J2418">
        <v>0.15</v>
      </c>
      <c r="K2418">
        <v>0.05</v>
      </c>
    </row>
    <row r="2419" spans="1:11" x14ac:dyDescent="0.35">
      <c r="A2419" s="111">
        <v>41304</v>
      </c>
      <c r="B2419">
        <v>3</v>
      </c>
      <c r="C2419">
        <v>3</v>
      </c>
      <c r="D2419">
        <v>3.65</v>
      </c>
      <c r="E2419">
        <v>5.24</v>
      </c>
      <c r="F2419">
        <v>0.78</v>
      </c>
      <c r="G2419">
        <v>1.1299999999999999</v>
      </c>
      <c r="H2419">
        <v>1.63</v>
      </c>
      <c r="I2419">
        <v>1.45</v>
      </c>
      <c r="J2419">
        <v>0.15</v>
      </c>
      <c r="K2419">
        <v>0.05</v>
      </c>
    </row>
    <row r="2420" spans="1:11" x14ac:dyDescent="0.35">
      <c r="A2420" s="111">
        <v>41311</v>
      </c>
      <c r="B2420">
        <v>3</v>
      </c>
      <c r="C2420">
        <v>3</v>
      </c>
      <c r="D2420">
        <v>3.65</v>
      </c>
      <c r="E2420">
        <v>5.24</v>
      </c>
      <c r="F2420">
        <v>0.78</v>
      </c>
      <c r="G2420">
        <v>1.1299999999999999</v>
      </c>
      <c r="H2420">
        <v>1.63</v>
      </c>
      <c r="I2420">
        <v>1.45</v>
      </c>
      <c r="J2420">
        <v>0.15</v>
      </c>
      <c r="K2420">
        <v>0.05</v>
      </c>
    </row>
    <row r="2421" spans="1:11" x14ac:dyDescent="0.35">
      <c r="A2421" s="111">
        <v>41318</v>
      </c>
      <c r="B2421">
        <v>3</v>
      </c>
      <c r="C2421">
        <v>3</v>
      </c>
      <c r="D2421">
        <v>3.65</v>
      </c>
      <c r="E2421">
        <v>5.24</v>
      </c>
      <c r="F2421">
        <v>0.78</v>
      </c>
      <c r="G2421">
        <v>1.1299999999999999</v>
      </c>
      <c r="H2421">
        <v>1.63</v>
      </c>
      <c r="I2421">
        <v>1.45</v>
      </c>
      <c r="J2421">
        <v>0.15</v>
      </c>
      <c r="K2421">
        <v>0.05</v>
      </c>
    </row>
    <row r="2422" spans="1:11" x14ac:dyDescent="0.35">
      <c r="A2422" s="111">
        <v>41325</v>
      </c>
      <c r="B2422">
        <v>3</v>
      </c>
      <c r="C2422">
        <v>3</v>
      </c>
      <c r="D2422">
        <v>3.65</v>
      </c>
      <c r="E2422">
        <v>5.24</v>
      </c>
      <c r="F2422">
        <v>0.78</v>
      </c>
      <c r="G2422">
        <v>1.1299999999999999</v>
      </c>
      <c r="H2422">
        <v>1.63</v>
      </c>
      <c r="I2422">
        <v>1.45</v>
      </c>
      <c r="J2422">
        <v>0.15</v>
      </c>
      <c r="K2422">
        <v>0.05</v>
      </c>
    </row>
    <row r="2423" spans="1:11" x14ac:dyDescent="0.35">
      <c r="A2423" s="111">
        <v>41332</v>
      </c>
      <c r="B2423">
        <v>3</v>
      </c>
      <c r="C2423">
        <v>3</v>
      </c>
      <c r="D2423">
        <v>3.65</v>
      </c>
      <c r="E2423">
        <v>5.24</v>
      </c>
      <c r="F2423">
        <v>0.78</v>
      </c>
      <c r="G2423">
        <v>1.1299999999999999</v>
      </c>
      <c r="H2423">
        <v>1.63</v>
      </c>
      <c r="I2423">
        <v>1.45</v>
      </c>
      <c r="J2423">
        <v>0.15</v>
      </c>
      <c r="K2423">
        <v>0.05</v>
      </c>
    </row>
    <row r="2424" spans="1:11" x14ac:dyDescent="0.35">
      <c r="A2424" s="111">
        <v>41339</v>
      </c>
      <c r="B2424">
        <v>3</v>
      </c>
      <c r="C2424">
        <v>3</v>
      </c>
      <c r="D2424">
        <v>3.65</v>
      </c>
      <c r="E2424">
        <v>5.24</v>
      </c>
      <c r="F2424">
        <v>0.78</v>
      </c>
      <c r="G2424">
        <v>1.1299999999999999</v>
      </c>
      <c r="H2424">
        <v>1.63</v>
      </c>
      <c r="I2424">
        <v>1.45</v>
      </c>
      <c r="J2424">
        <v>0.15</v>
      </c>
      <c r="K2424">
        <v>0.05</v>
      </c>
    </row>
    <row r="2425" spans="1:11" x14ac:dyDescent="0.35">
      <c r="A2425" s="111">
        <v>41346</v>
      </c>
      <c r="B2425">
        <v>3</v>
      </c>
      <c r="C2425">
        <v>3</v>
      </c>
      <c r="D2425">
        <v>3.55</v>
      </c>
      <c r="E2425">
        <v>5.14</v>
      </c>
      <c r="F2425">
        <v>0.78</v>
      </c>
      <c r="G2425">
        <v>1.1299999999999999</v>
      </c>
      <c r="H2425">
        <v>1.63</v>
      </c>
      <c r="I2425">
        <v>1.45</v>
      </c>
      <c r="J2425">
        <v>0.15</v>
      </c>
      <c r="K2425">
        <v>0.05</v>
      </c>
    </row>
    <row r="2426" spans="1:11" x14ac:dyDescent="0.35">
      <c r="A2426" s="111">
        <v>41353</v>
      </c>
      <c r="B2426">
        <v>3</v>
      </c>
      <c r="C2426">
        <v>3</v>
      </c>
      <c r="D2426">
        <v>3.55</v>
      </c>
      <c r="E2426">
        <v>5.14</v>
      </c>
      <c r="F2426">
        <v>0.78</v>
      </c>
      <c r="G2426">
        <v>1.1299999999999999</v>
      </c>
      <c r="H2426">
        <v>1.63</v>
      </c>
      <c r="I2426">
        <v>1.45</v>
      </c>
      <c r="J2426">
        <v>0.15</v>
      </c>
      <c r="K2426">
        <v>0.05</v>
      </c>
    </row>
    <row r="2427" spans="1:11" x14ac:dyDescent="0.35">
      <c r="A2427" s="111">
        <v>41360</v>
      </c>
      <c r="B2427">
        <v>3</v>
      </c>
      <c r="C2427">
        <v>3</v>
      </c>
      <c r="D2427">
        <v>3.55</v>
      </c>
      <c r="E2427">
        <v>5.14</v>
      </c>
      <c r="F2427">
        <v>0.78</v>
      </c>
      <c r="G2427">
        <v>1.1299999999999999</v>
      </c>
      <c r="H2427">
        <v>1.63</v>
      </c>
      <c r="I2427">
        <v>1.45</v>
      </c>
      <c r="J2427">
        <v>0.15</v>
      </c>
      <c r="K2427">
        <v>0.05</v>
      </c>
    </row>
    <row r="2428" spans="1:11" x14ac:dyDescent="0.35">
      <c r="A2428" s="111">
        <v>41367</v>
      </c>
      <c r="B2428">
        <v>3</v>
      </c>
      <c r="C2428">
        <v>3</v>
      </c>
      <c r="D2428">
        <v>3.55</v>
      </c>
      <c r="E2428">
        <v>5.14</v>
      </c>
      <c r="F2428">
        <v>0.78</v>
      </c>
      <c r="G2428">
        <v>1.1299999999999999</v>
      </c>
      <c r="H2428">
        <v>1.63</v>
      </c>
      <c r="I2428">
        <v>1.45</v>
      </c>
      <c r="J2428">
        <v>0.15</v>
      </c>
      <c r="K2428">
        <v>0.05</v>
      </c>
    </row>
    <row r="2429" spans="1:11" x14ac:dyDescent="0.35">
      <c r="A2429" s="111">
        <v>41374</v>
      </c>
      <c r="B2429">
        <v>3</v>
      </c>
      <c r="C2429">
        <v>3</v>
      </c>
      <c r="D2429">
        <v>3.55</v>
      </c>
      <c r="E2429">
        <v>5.14</v>
      </c>
      <c r="F2429">
        <v>0.78</v>
      </c>
      <c r="G2429">
        <v>1.1299999999999999</v>
      </c>
      <c r="H2429">
        <v>1.63</v>
      </c>
      <c r="I2429">
        <v>1.45</v>
      </c>
      <c r="J2429">
        <v>0.15</v>
      </c>
      <c r="K2429">
        <v>0.05</v>
      </c>
    </row>
    <row r="2430" spans="1:11" x14ac:dyDescent="0.35">
      <c r="A2430" s="111">
        <v>41381</v>
      </c>
      <c r="B2430">
        <v>3</v>
      </c>
      <c r="C2430">
        <v>3</v>
      </c>
      <c r="D2430">
        <v>3.55</v>
      </c>
      <c r="E2430">
        <v>5.14</v>
      </c>
      <c r="F2430">
        <v>0.78</v>
      </c>
      <c r="G2430">
        <v>1.1299999999999999</v>
      </c>
      <c r="H2430">
        <v>1.63</v>
      </c>
      <c r="I2430">
        <v>1.45</v>
      </c>
      <c r="J2430">
        <v>0.15</v>
      </c>
      <c r="K2430">
        <v>0.05</v>
      </c>
    </row>
    <row r="2431" spans="1:11" x14ac:dyDescent="0.35">
      <c r="A2431" s="111">
        <v>41388</v>
      </c>
      <c r="B2431">
        <v>3</v>
      </c>
      <c r="C2431">
        <v>3</v>
      </c>
      <c r="D2431">
        <v>3.55</v>
      </c>
      <c r="E2431">
        <v>5.14</v>
      </c>
      <c r="F2431">
        <v>0.78</v>
      </c>
      <c r="G2431">
        <v>1.1299999999999999</v>
      </c>
      <c r="H2431">
        <v>1.63</v>
      </c>
      <c r="I2431">
        <v>1.45</v>
      </c>
      <c r="J2431">
        <v>0.15</v>
      </c>
      <c r="K2431">
        <v>0.05</v>
      </c>
    </row>
    <row r="2432" spans="1:11" x14ac:dyDescent="0.35">
      <c r="A2432" s="111">
        <v>41395</v>
      </c>
      <c r="B2432">
        <v>3</v>
      </c>
      <c r="C2432">
        <v>3</v>
      </c>
      <c r="D2432">
        <v>3.55</v>
      </c>
      <c r="E2432">
        <v>5.14</v>
      </c>
      <c r="F2432">
        <v>0.78</v>
      </c>
      <c r="G2432">
        <v>1.1299999999999999</v>
      </c>
      <c r="H2432">
        <v>1.63</v>
      </c>
      <c r="I2432">
        <v>1.45</v>
      </c>
      <c r="J2432">
        <v>0.15</v>
      </c>
      <c r="K2432">
        <v>0.05</v>
      </c>
    </row>
    <row r="2433" spans="1:11" x14ac:dyDescent="0.35">
      <c r="A2433" s="111">
        <v>41402</v>
      </c>
      <c r="B2433">
        <v>3</v>
      </c>
      <c r="C2433">
        <v>3</v>
      </c>
      <c r="D2433">
        <v>3.55</v>
      </c>
      <c r="E2433">
        <v>5.14</v>
      </c>
      <c r="F2433">
        <v>0.78</v>
      </c>
      <c r="G2433">
        <v>1.1299999999999999</v>
      </c>
      <c r="H2433">
        <v>1.63</v>
      </c>
      <c r="I2433">
        <v>1.45</v>
      </c>
      <c r="J2433">
        <v>0.15</v>
      </c>
      <c r="K2433">
        <v>0.05</v>
      </c>
    </row>
    <row r="2434" spans="1:11" x14ac:dyDescent="0.35">
      <c r="A2434" s="111">
        <v>41409</v>
      </c>
      <c r="B2434">
        <v>3</v>
      </c>
      <c r="C2434">
        <v>3</v>
      </c>
      <c r="D2434">
        <v>3.55</v>
      </c>
      <c r="E2434">
        <v>5.14</v>
      </c>
      <c r="F2434">
        <v>0.78</v>
      </c>
      <c r="G2434">
        <v>1.1299999999999999</v>
      </c>
      <c r="H2434">
        <v>1.63</v>
      </c>
      <c r="I2434">
        <v>1.45</v>
      </c>
      <c r="J2434">
        <v>0.15</v>
      </c>
      <c r="K2434">
        <v>0.05</v>
      </c>
    </row>
    <row r="2435" spans="1:11" x14ac:dyDescent="0.35">
      <c r="A2435" s="111">
        <v>41416</v>
      </c>
      <c r="B2435">
        <v>3</v>
      </c>
      <c r="C2435">
        <v>3</v>
      </c>
      <c r="D2435">
        <v>3.55</v>
      </c>
      <c r="E2435">
        <v>5.14</v>
      </c>
      <c r="F2435">
        <v>0.78</v>
      </c>
      <c r="G2435">
        <v>1.1299999999999999</v>
      </c>
      <c r="H2435">
        <v>1.63</v>
      </c>
      <c r="I2435">
        <v>1.45</v>
      </c>
      <c r="J2435">
        <v>0.15</v>
      </c>
      <c r="K2435">
        <v>0.05</v>
      </c>
    </row>
    <row r="2436" spans="1:11" x14ac:dyDescent="0.35">
      <c r="A2436" s="111">
        <v>41423</v>
      </c>
      <c r="B2436">
        <v>3</v>
      </c>
      <c r="C2436">
        <v>3</v>
      </c>
      <c r="D2436">
        <v>3.55</v>
      </c>
      <c r="E2436">
        <v>5.14</v>
      </c>
      <c r="F2436">
        <v>0.78</v>
      </c>
      <c r="G2436">
        <v>1.1299999999999999</v>
      </c>
      <c r="H2436">
        <v>1.63</v>
      </c>
      <c r="I2436">
        <v>1.45</v>
      </c>
      <c r="J2436">
        <v>0.15</v>
      </c>
      <c r="K2436">
        <v>0.05</v>
      </c>
    </row>
    <row r="2437" spans="1:11" x14ac:dyDescent="0.35">
      <c r="A2437" s="111">
        <v>41430</v>
      </c>
      <c r="B2437">
        <v>3</v>
      </c>
      <c r="C2437">
        <v>3</v>
      </c>
      <c r="D2437">
        <v>3.55</v>
      </c>
      <c r="E2437">
        <v>5.14</v>
      </c>
      <c r="F2437">
        <v>0.78</v>
      </c>
      <c r="G2437">
        <v>1.1299999999999999</v>
      </c>
      <c r="H2437">
        <v>1.63</v>
      </c>
      <c r="I2437">
        <v>1.45</v>
      </c>
      <c r="J2437">
        <v>0.15</v>
      </c>
      <c r="K2437">
        <v>0.05</v>
      </c>
    </row>
    <row r="2438" spans="1:11" x14ac:dyDescent="0.35">
      <c r="A2438" s="111">
        <v>41437</v>
      </c>
      <c r="B2438">
        <v>3</v>
      </c>
      <c r="C2438">
        <v>3.14</v>
      </c>
      <c r="D2438">
        <v>3.55</v>
      </c>
      <c r="E2438">
        <v>5.14</v>
      </c>
      <c r="F2438">
        <v>0.78</v>
      </c>
      <c r="G2438">
        <v>1.1299999999999999</v>
      </c>
      <c r="H2438">
        <v>1.63</v>
      </c>
      <c r="I2438">
        <v>1.45</v>
      </c>
      <c r="J2438">
        <v>0.15</v>
      </c>
      <c r="K2438">
        <v>0.05</v>
      </c>
    </row>
    <row r="2439" spans="1:11" x14ac:dyDescent="0.35">
      <c r="A2439" s="111">
        <v>41444</v>
      </c>
      <c r="B2439">
        <v>3</v>
      </c>
      <c r="C2439">
        <v>3.14</v>
      </c>
      <c r="D2439">
        <v>3.65</v>
      </c>
      <c r="E2439">
        <v>5.14</v>
      </c>
      <c r="F2439">
        <v>0.78</v>
      </c>
      <c r="G2439">
        <v>1.1299999999999999</v>
      </c>
      <c r="H2439">
        <v>1.63</v>
      </c>
      <c r="I2439">
        <v>1.45</v>
      </c>
      <c r="J2439">
        <v>0.15</v>
      </c>
      <c r="K2439">
        <v>0.05</v>
      </c>
    </row>
    <row r="2440" spans="1:11" x14ac:dyDescent="0.35">
      <c r="A2440" s="111">
        <v>41451</v>
      </c>
      <c r="B2440">
        <v>3</v>
      </c>
      <c r="C2440">
        <v>3.14</v>
      </c>
      <c r="D2440">
        <v>3.65</v>
      </c>
      <c r="E2440">
        <v>5.14</v>
      </c>
      <c r="F2440">
        <v>0.78</v>
      </c>
      <c r="G2440">
        <v>1.1299999999999999</v>
      </c>
      <c r="H2440">
        <v>1.63</v>
      </c>
      <c r="I2440">
        <v>1.45</v>
      </c>
      <c r="J2440">
        <v>0.15</v>
      </c>
      <c r="K2440">
        <v>0.05</v>
      </c>
    </row>
    <row r="2441" spans="1:11" x14ac:dyDescent="0.35">
      <c r="A2441" s="111">
        <v>41458</v>
      </c>
      <c r="B2441">
        <v>3</v>
      </c>
      <c r="C2441">
        <v>3.14</v>
      </c>
      <c r="D2441">
        <v>3.75</v>
      </c>
      <c r="E2441">
        <v>5.14</v>
      </c>
      <c r="F2441">
        <v>0.78</v>
      </c>
      <c r="G2441">
        <v>1.1299999999999999</v>
      </c>
      <c r="H2441">
        <v>1.63</v>
      </c>
      <c r="I2441">
        <v>1.45</v>
      </c>
      <c r="J2441">
        <v>0.15</v>
      </c>
      <c r="K2441">
        <v>0.05</v>
      </c>
    </row>
    <row r="2442" spans="1:11" x14ac:dyDescent="0.35">
      <c r="A2442" s="111">
        <v>41465</v>
      </c>
      <c r="B2442">
        <v>3</v>
      </c>
      <c r="C2442">
        <v>3.14</v>
      </c>
      <c r="D2442">
        <v>3.75</v>
      </c>
      <c r="E2442">
        <v>5.14</v>
      </c>
      <c r="F2442">
        <v>0.78</v>
      </c>
      <c r="G2442">
        <v>1.1299999999999999</v>
      </c>
      <c r="H2442">
        <v>1.63</v>
      </c>
      <c r="I2442">
        <v>1.45</v>
      </c>
      <c r="J2442">
        <v>0.15</v>
      </c>
      <c r="K2442">
        <v>0.05</v>
      </c>
    </row>
    <row r="2443" spans="1:11" x14ac:dyDescent="0.35">
      <c r="A2443" s="111">
        <v>41472</v>
      </c>
      <c r="B2443">
        <v>3</v>
      </c>
      <c r="C2443">
        <v>3.14</v>
      </c>
      <c r="D2443">
        <v>3.75</v>
      </c>
      <c r="E2443">
        <v>5.14</v>
      </c>
      <c r="F2443">
        <v>0.78</v>
      </c>
      <c r="G2443">
        <v>1.1299999999999999</v>
      </c>
      <c r="H2443">
        <v>1.63</v>
      </c>
      <c r="I2443">
        <v>1.45</v>
      </c>
      <c r="J2443">
        <v>0.15</v>
      </c>
      <c r="K2443">
        <v>0.05</v>
      </c>
    </row>
    <row r="2444" spans="1:11" x14ac:dyDescent="0.35">
      <c r="A2444" s="111">
        <v>41479</v>
      </c>
      <c r="B2444">
        <v>3</v>
      </c>
      <c r="C2444">
        <v>3.14</v>
      </c>
      <c r="D2444">
        <v>3.75</v>
      </c>
      <c r="E2444">
        <v>5.14</v>
      </c>
      <c r="F2444">
        <v>0.78</v>
      </c>
      <c r="G2444">
        <v>1.1299999999999999</v>
      </c>
      <c r="H2444">
        <v>1.63</v>
      </c>
      <c r="I2444">
        <v>1.45</v>
      </c>
      <c r="J2444">
        <v>0.15</v>
      </c>
      <c r="K2444">
        <v>0.05</v>
      </c>
    </row>
    <row r="2445" spans="1:11" x14ac:dyDescent="0.35">
      <c r="A2445" s="111">
        <v>41486</v>
      </c>
      <c r="B2445">
        <v>3</v>
      </c>
      <c r="C2445">
        <v>3.14</v>
      </c>
      <c r="D2445">
        <v>3.75</v>
      </c>
      <c r="E2445">
        <v>5.14</v>
      </c>
      <c r="F2445">
        <v>0.78</v>
      </c>
      <c r="G2445">
        <v>1.1299999999999999</v>
      </c>
      <c r="H2445">
        <v>1.63</v>
      </c>
      <c r="I2445">
        <v>1.45</v>
      </c>
      <c r="J2445">
        <v>0.15</v>
      </c>
      <c r="K2445">
        <v>0.05</v>
      </c>
    </row>
    <row r="2446" spans="1:11" x14ac:dyDescent="0.35">
      <c r="A2446" s="111">
        <v>41493</v>
      </c>
      <c r="B2446">
        <v>3</v>
      </c>
      <c r="C2446">
        <v>3.14</v>
      </c>
      <c r="D2446">
        <v>3.75</v>
      </c>
      <c r="E2446">
        <v>5.14</v>
      </c>
      <c r="F2446">
        <v>0.78</v>
      </c>
      <c r="G2446">
        <v>1.1299999999999999</v>
      </c>
      <c r="H2446">
        <v>1.63</v>
      </c>
      <c r="I2446">
        <v>1.45</v>
      </c>
      <c r="J2446">
        <v>0.15</v>
      </c>
      <c r="K2446">
        <v>0.05</v>
      </c>
    </row>
    <row r="2447" spans="1:11" x14ac:dyDescent="0.35">
      <c r="A2447" s="111">
        <v>41500</v>
      </c>
      <c r="B2447">
        <v>3</v>
      </c>
      <c r="C2447">
        <v>3.14</v>
      </c>
      <c r="D2447">
        <v>3.75</v>
      </c>
      <c r="E2447">
        <v>5.14</v>
      </c>
      <c r="F2447">
        <v>0.78</v>
      </c>
      <c r="G2447">
        <v>1.1299999999999999</v>
      </c>
      <c r="H2447">
        <v>1.63</v>
      </c>
      <c r="I2447">
        <v>1.45</v>
      </c>
      <c r="J2447">
        <v>0.15</v>
      </c>
      <c r="K2447">
        <v>0.05</v>
      </c>
    </row>
    <row r="2448" spans="1:11" x14ac:dyDescent="0.35">
      <c r="A2448" s="111">
        <v>41507</v>
      </c>
      <c r="B2448">
        <v>3</v>
      </c>
      <c r="C2448">
        <v>3.14</v>
      </c>
      <c r="D2448">
        <v>3.75</v>
      </c>
      <c r="E2448">
        <v>5.14</v>
      </c>
      <c r="F2448">
        <v>0.78</v>
      </c>
      <c r="G2448">
        <v>1.1299999999999999</v>
      </c>
      <c r="H2448">
        <v>1.63</v>
      </c>
      <c r="I2448">
        <v>1.45</v>
      </c>
      <c r="J2448">
        <v>0.15</v>
      </c>
      <c r="K2448">
        <v>0.05</v>
      </c>
    </row>
    <row r="2449" spans="1:11" x14ac:dyDescent="0.35">
      <c r="A2449" s="111">
        <v>41514</v>
      </c>
      <c r="B2449">
        <v>3</v>
      </c>
      <c r="C2449">
        <v>3.14</v>
      </c>
      <c r="D2449">
        <v>3.95</v>
      </c>
      <c r="E2449">
        <v>5.34</v>
      </c>
      <c r="F2449">
        <v>0.78</v>
      </c>
      <c r="G2449">
        <v>1.1299999999999999</v>
      </c>
      <c r="H2449">
        <v>1.63</v>
      </c>
      <c r="I2449">
        <v>1.45</v>
      </c>
      <c r="J2449">
        <v>0.15</v>
      </c>
      <c r="K2449">
        <v>0.05</v>
      </c>
    </row>
    <row r="2450" spans="1:11" x14ac:dyDescent="0.35">
      <c r="A2450" s="111">
        <v>41521</v>
      </c>
      <c r="B2450">
        <v>3</v>
      </c>
      <c r="C2450">
        <v>3.14</v>
      </c>
      <c r="D2450">
        <v>3.95</v>
      </c>
      <c r="E2450">
        <v>5.34</v>
      </c>
      <c r="F2450">
        <v>0.78</v>
      </c>
      <c r="G2450">
        <v>1.1299999999999999</v>
      </c>
      <c r="H2450">
        <v>1.63</v>
      </c>
      <c r="I2450">
        <v>1.45</v>
      </c>
      <c r="J2450">
        <v>0.15</v>
      </c>
      <c r="K2450">
        <v>0.05</v>
      </c>
    </row>
    <row r="2451" spans="1:11" x14ac:dyDescent="0.35">
      <c r="A2451" s="111">
        <v>41528</v>
      </c>
      <c r="B2451">
        <v>3</v>
      </c>
      <c r="C2451">
        <v>3.14</v>
      </c>
      <c r="D2451">
        <v>3.95</v>
      </c>
      <c r="E2451">
        <v>5.34</v>
      </c>
      <c r="F2451">
        <v>0.78</v>
      </c>
      <c r="G2451">
        <v>1.1299999999999999</v>
      </c>
      <c r="H2451">
        <v>1.63</v>
      </c>
      <c r="I2451">
        <v>1.45</v>
      </c>
      <c r="J2451">
        <v>0.15</v>
      </c>
      <c r="K2451">
        <v>0.05</v>
      </c>
    </row>
    <row r="2452" spans="1:11" x14ac:dyDescent="0.35">
      <c r="A2452" s="111">
        <v>41535</v>
      </c>
      <c r="B2452">
        <v>3</v>
      </c>
      <c r="C2452">
        <v>3.14</v>
      </c>
      <c r="D2452">
        <v>3.95</v>
      </c>
      <c r="E2452">
        <v>5.34</v>
      </c>
      <c r="F2452">
        <v>0.78</v>
      </c>
      <c r="G2452">
        <v>1.1299999999999999</v>
      </c>
      <c r="H2452">
        <v>1.63</v>
      </c>
      <c r="I2452">
        <v>1.45</v>
      </c>
      <c r="J2452">
        <v>0.15</v>
      </c>
      <c r="K2452">
        <v>0.05</v>
      </c>
    </row>
    <row r="2453" spans="1:11" x14ac:dyDescent="0.35">
      <c r="A2453" s="111">
        <v>41542</v>
      </c>
      <c r="B2453">
        <v>3</v>
      </c>
      <c r="C2453">
        <v>3.14</v>
      </c>
      <c r="D2453">
        <v>3.95</v>
      </c>
      <c r="E2453">
        <v>5.34</v>
      </c>
      <c r="F2453">
        <v>0.78</v>
      </c>
      <c r="G2453">
        <v>1.1299999999999999</v>
      </c>
      <c r="H2453">
        <v>1.63</v>
      </c>
      <c r="I2453">
        <v>1.45</v>
      </c>
      <c r="J2453">
        <v>0.15</v>
      </c>
      <c r="K2453">
        <v>0.05</v>
      </c>
    </row>
    <row r="2454" spans="1:11" x14ac:dyDescent="0.35">
      <c r="A2454" s="111">
        <v>41549</v>
      </c>
      <c r="B2454">
        <v>3</v>
      </c>
      <c r="C2454">
        <v>3.14</v>
      </c>
      <c r="D2454">
        <v>3.95</v>
      </c>
      <c r="E2454">
        <v>5.34</v>
      </c>
      <c r="F2454">
        <v>0.78</v>
      </c>
      <c r="G2454">
        <v>1.1299999999999999</v>
      </c>
      <c r="H2454">
        <v>1.63</v>
      </c>
      <c r="I2454">
        <v>1.45</v>
      </c>
      <c r="J2454">
        <v>0.15</v>
      </c>
      <c r="K2454">
        <v>0.05</v>
      </c>
    </row>
    <row r="2455" spans="1:11" x14ac:dyDescent="0.35">
      <c r="A2455" s="111">
        <v>41556</v>
      </c>
      <c r="B2455">
        <v>3</v>
      </c>
      <c r="C2455">
        <v>3.14</v>
      </c>
      <c r="D2455">
        <v>3.95</v>
      </c>
      <c r="E2455">
        <v>5.34</v>
      </c>
      <c r="F2455">
        <v>0.78</v>
      </c>
      <c r="G2455">
        <v>1.1299999999999999</v>
      </c>
      <c r="H2455">
        <v>1.63</v>
      </c>
      <c r="I2455">
        <v>1.45</v>
      </c>
      <c r="J2455">
        <v>0.15</v>
      </c>
      <c r="K2455">
        <v>0.05</v>
      </c>
    </row>
    <row r="2456" spans="1:11" x14ac:dyDescent="0.35">
      <c r="A2456" s="111">
        <v>41563</v>
      </c>
      <c r="B2456">
        <v>3</v>
      </c>
      <c r="C2456">
        <v>3.14</v>
      </c>
      <c r="D2456">
        <v>3.95</v>
      </c>
      <c r="E2456">
        <v>5.34</v>
      </c>
      <c r="F2456">
        <v>0.78</v>
      </c>
      <c r="G2456">
        <v>1.1299999999999999</v>
      </c>
      <c r="H2456">
        <v>1.63</v>
      </c>
      <c r="I2456">
        <v>1.45</v>
      </c>
      <c r="J2456">
        <v>0.15</v>
      </c>
      <c r="K2456">
        <v>0.05</v>
      </c>
    </row>
    <row r="2457" spans="1:11" x14ac:dyDescent="0.35">
      <c r="A2457" s="111">
        <v>41570</v>
      </c>
      <c r="B2457">
        <v>3</v>
      </c>
      <c r="C2457">
        <v>3.14</v>
      </c>
      <c r="D2457">
        <v>3.95</v>
      </c>
      <c r="E2457">
        <v>5.34</v>
      </c>
      <c r="F2457">
        <v>0.78</v>
      </c>
      <c r="G2457">
        <v>1.1299999999999999</v>
      </c>
      <c r="H2457">
        <v>1.63</v>
      </c>
      <c r="I2457">
        <v>1.45</v>
      </c>
      <c r="J2457">
        <v>0.15</v>
      </c>
      <c r="K2457">
        <v>0.05</v>
      </c>
    </row>
    <row r="2458" spans="1:11" x14ac:dyDescent="0.35">
      <c r="A2458" s="111">
        <v>41577</v>
      </c>
      <c r="B2458">
        <v>3</v>
      </c>
      <c r="C2458">
        <v>3.14</v>
      </c>
      <c r="D2458">
        <v>3.95</v>
      </c>
      <c r="E2458">
        <v>5.34</v>
      </c>
      <c r="F2458">
        <v>0.78</v>
      </c>
      <c r="G2458">
        <v>1.8</v>
      </c>
      <c r="H2458">
        <v>1.63</v>
      </c>
      <c r="I2458">
        <v>1.45</v>
      </c>
      <c r="J2458">
        <v>0.15</v>
      </c>
      <c r="K2458">
        <v>0.05</v>
      </c>
    </row>
    <row r="2459" spans="1:11" x14ac:dyDescent="0.35">
      <c r="A2459" s="111">
        <v>41584</v>
      </c>
      <c r="B2459">
        <v>3</v>
      </c>
      <c r="C2459">
        <v>3.14</v>
      </c>
      <c r="D2459">
        <v>3.95</v>
      </c>
      <c r="E2459">
        <v>5.34</v>
      </c>
      <c r="F2459">
        <v>0.78</v>
      </c>
      <c r="G2459">
        <v>1.8</v>
      </c>
      <c r="H2459">
        <v>1.63</v>
      </c>
      <c r="I2459">
        <v>1.45</v>
      </c>
      <c r="J2459">
        <v>0.15</v>
      </c>
      <c r="K2459">
        <v>0.05</v>
      </c>
    </row>
    <row r="2460" spans="1:11" x14ac:dyDescent="0.35">
      <c r="A2460" s="111">
        <v>41591</v>
      </c>
      <c r="B2460">
        <v>3</v>
      </c>
      <c r="C2460">
        <v>3.14</v>
      </c>
      <c r="D2460">
        <v>3.95</v>
      </c>
      <c r="E2460">
        <v>5.34</v>
      </c>
      <c r="F2460">
        <v>0.78</v>
      </c>
      <c r="G2460">
        <v>1.8</v>
      </c>
      <c r="H2460">
        <v>1.63</v>
      </c>
      <c r="I2460">
        <v>1.45</v>
      </c>
      <c r="J2460">
        <v>0.15</v>
      </c>
      <c r="K2460">
        <v>0.05</v>
      </c>
    </row>
    <row r="2461" spans="1:11" x14ac:dyDescent="0.35">
      <c r="A2461" s="111">
        <v>41598</v>
      </c>
      <c r="B2461">
        <v>3</v>
      </c>
      <c r="C2461">
        <v>3.14</v>
      </c>
      <c r="D2461">
        <v>3.95</v>
      </c>
      <c r="E2461">
        <v>5.34</v>
      </c>
      <c r="F2461">
        <v>0.78</v>
      </c>
      <c r="G2461">
        <v>1.8</v>
      </c>
      <c r="H2461">
        <v>1.63</v>
      </c>
      <c r="I2461">
        <v>1.45</v>
      </c>
      <c r="J2461">
        <v>0.15</v>
      </c>
      <c r="K2461">
        <v>0.05</v>
      </c>
    </row>
    <row r="2462" spans="1:11" x14ac:dyDescent="0.35">
      <c r="A2462" s="111">
        <v>41605</v>
      </c>
      <c r="B2462">
        <v>3</v>
      </c>
      <c r="C2462">
        <v>3.14</v>
      </c>
      <c r="D2462">
        <v>3.95</v>
      </c>
      <c r="E2462">
        <v>5.34</v>
      </c>
      <c r="F2462">
        <v>0.78</v>
      </c>
      <c r="G2462">
        <v>1.8</v>
      </c>
      <c r="H2462">
        <v>1.63</v>
      </c>
      <c r="I2462">
        <v>1.45</v>
      </c>
      <c r="J2462">
        <v>0.15</v>
      </c>
      <c r="K2462">
        <v>0.05</v>
      </c>
    </row>
    <row r="2463" spans="1:11" x14ac:dyDescent="0.35">
      <c r="A2463" s="111">
        <v>41612</v>
      </c>
      <c r="B2463">
        <v>3</v>
      </c>
      <c r="C2463">
        <v>3.14</v>
      </c>
      <c r="D2463">
        <v>3.95</v>
      </c>
      <c r="E2463">
        <v>5.34</v>
      </c>
      <c r="F2463">
        <v>0.78</v>
      </c>
      <c r="G2463">
        <v>1.8</v>
      </c>
      <c r="H2463">
        <v>1.63</v>
      </c>
      <c r="I2463">
        <v>1.45</v>
      </c>
      <c r="J2463">
        <v>0.15</v>
      </c>
      <c r="K2463">
        <v>0.05</v>
      </c>
    </row>
    <row r="2464" spans="1:11" x14ac:dyDescent="0.35">
      <c r="A2464" s="111">
        <v>41619</v>
      </c>
      <c r="B2464">
        <v>3</v>
      </c>
      <c r="C2464">
        <v>3.14</v>
      </c>
      <c r="D2464">
        <v>3.95</v>
      </c>
      <c r="E2464">
        <v>5.34</v>
      </c>
      <c r="F2464">
        <v>0.78</v>
      </c>
      <c r="G2464">
        <v>1.8</v>
      </c>
      <c r="H2464">
        <v>1.63</v>
      </c>
      <c r="I2464">
        <v>1.45</v>
      </c>
      <c r="J2464">
        <v>0.15</v>
      </c>
      <c r="K2464">
        <v>0.05</v>
      </c>
    </row>
    <row r="2465" spans="1:11" x14ac:dyDescent="0.35">
      <c r="A2465" s="111">
        <v>41626</v>
      </c>
      <c r="B2465">
        <v>3</v>
      </c>
      <c r="C2465">
        <v>3.14</v>
      </c>
      <c r="D2465">
        <v>3.95</v>
      </c>
      <c r="E2465">
        <v>5.34</v>
      </c>
      <c r="F2465">
        <v>0.78</v>
      </c>
      <c r="G2465">
        <v>1.8</v>
      </c>
      <c r="H2465">
        <v>1.63</v>
      </c>
      <c r="I2465">
        <v>1.45</v>
      </c>
      <c r="J2465">
        <v>0.15</v>
      </c>
      <c r="K2465">
        <v>0.05</v>
      </c>
    </row>
    <row r="2466" spans="1:11" x14ac:dyDescent="0.35">
      <c r="A2466" s="111">
        <v>41633</v>
      </c>
      <c r="B2466">
        <v>3</v>
      </c>
      <c r="C2466">
        <v>3.14</v>
      </c>
      <c r="D2466">
        <v>3.95</v>
      </c>
      <c r="E2466">
        <v>5.34</v>
      </c>
      <c r="F2466">
        <v>0.78</v>
      </c>
      <c r="G2466">
        <v>1.1299999999999999</v>
      </c>
      <c r="H2466">
        <v>1.63</v>
      </c>
      <c r="I2466">
        <v>1.45</v>
      </c>
      <c r="J2466">
        <v>0.15</v>
      </c>
      <c r="K2466">
        <v>0.05</v>
      </c>
    </row>
    <row r="2467" spans="1:11" x14ac:dyDescent="0.35">
      <c r="A2467" s="111">
        <v>41640</v>
      </c>
      <c r="B2467">
        <v>3</v>
      </c>
      <c r="C2467">
        <v>3.14</v>
      </c>
      <c r="D2467">
        <v>3.95</v>
      </c>
      <c r="E2467">
        <v>5.34</v>
      </c>
      <c r="F2467">
        <v>0.78</v>
      </c>
      <c r="G2467">
        <v>1.1299999999999999</v>
      </c>
      <c r="H2467">
        <v>1.63</v>
      </c>
      <c r="I2467">
        <v>1.45</v>
      </c>
      <c r="J2467">
        <v>0.15</v>
      </c>
      <c r="K2467">
        <v>0.05</v>
      </c>
    </row>
    <row r="2468" spans="1:11" x14ac:dyDescent="0.35">
      <c r="A2468" s="111">
        <v>41647</v>
      </c>
      <c r="B2468">
        <v>3</v>
      </c>
      <c r="C2468">
        <v>3.14</v>
      </c>
      <c r="D2468">
        <v>3.95</v>
      </c>
      <c r="E2468">
        <v>5.34</v>
      </c>
      <c r="F2468">
        <v>0.78</v>
      </c>
      <c r="G2468">
        <v>1.1299999999999999</v>
      </c>
      <c r="H2468">
        <v>1.63</v>
      </c>
      <c r="I2468">
        <v>1.45</v>
      </c>
      <c r="J2468">
        <v>0.15</v>
      </c>
      <c r="K2468">
        <v>0.05</v>
      </c>
    </row>
    <row r="2469" spans="1:11" x14ac:dyDescent="0.35">
      <c r="A2469" s="111">
        <v>41654</v>
      </c>
      <c r="B2469">
        <v>3</v>
      </c>
      <c r="C2469">
        <v>3.14</v>
      </c>
      <c r="D2469">
        <v>3.95</v>
      </c>
      <c r="E2469">
        <v>5.34</v>
      </c>
      <c r="F2469">
        <v>0.78</v>
      </c>
      <c r="G2469">
        <v>1.1299999999999999</v>
      </c>
      <c r="H2469">
        <v>1.63</v>
      </c>
      <c r="I2469">
        <v>1.45</v>
      </c>
      <c r="J2469">
        <v>0.15</v>
      </c>
      <c r="K2469">
        <v>0.05</v>
      </c>
    </row>
    <row r="2470" spans="1:11" x14ac:dyDescent="0.35">
      <c r="A2470" s="111">
        <v>41661</v>
      </c>
      <c r="B2470">
        <v>3</v>
      </c>
      <c r="C2470">
        <v>3.14</v>
      </c>
      <c r="D2470">
        <v>3.75</v>
      </c>
      <c r="E2470">
        <v>5.24</v>
      </c>
      <c r="F2470">
        <v>0.78</v>
      </c>
      <c r="G2470">
        <v>1.1299999999999999</v>
      </c>
      <c r="H2470">
        <v>1.63</v>
      </c>
      <c r="I2470">
        <v>1.45</v>
      </c>
      <c r="J2470">
        <v>0.15</v>
      </c>
      <c r="K2470">
        <v>0.05</v>
      </c>
    </row>
    <row r="2471" spans="1:11" x14ac:dyDescent="0.35">
      <c r="A2471" s="111">
        <v>41668</v>
      </c>
      <c r="B2471">
        <v>3</v>
      </c>
      <c r="C2471">
        <v>3.14</v>
      </c>
      <c r="D2471">
        <v>3.75</v>
      </c>
      <c r="E2471">
        <v>5.24</v>
      </c>
      <c r="F2471">
        <v>0.78</v>
      </c>
      <c r="G2471">
        <v>1.1299999999999999</v>
      </c>
      <c r="H2471">
        <v>1.63</v>
      </c>
      <c r="I2471">
        <v>1.45</v>
      </c>
      <c r="J2471">
        <v>0.15</v>
      </c>
      <c r="K2471">
        <v>0.05</v>
      </c>
    </row>
    <row r="2472" spans="1:11" x14ac:dyDescent="0.35">
      <c r="A2472" s="111">
        <v>41675</v>
      </c>
      <c r="B2472">
        <v>3</v>
      </c>
      <c r="C2472">
        <v>3.14</v>
      </c>
      <c r="D2472">
        <v>3.75</v>
      </c>
      <c r="E2472">
        <v>5.24</v>
      </c>
      <c r="F2472">
        <v>0.78</v>
      </c>
      <c r="G2472">
        <v>1.1299999999999999</v>
      </c>
      <c r="H2472">
        <v>1.63</v>
      </c>
      <c r="I2472">
        <v>1.45</v>
      </c>
      <c r="J2472">
        <v>0.15</v>
      </c>
      <c r="K2472">
        <v>0.05</v>
      </c>
    </row>
    <row r="2473" spans="1:11" x14ac:dyDescent="0.35">
      <c r="A2473" s="111">
        <v>41682</v>
      </c>
      <c r="B2473">
        <v>3</v>
      </c>
      <c r="C2473">
        <v>3.14</v>
      </c>
      <c r="D2473">
        <v>3.75</v>
      </c>
      <c r="E2473">
        <v>5.24</v>
      </c>
      <c r="F2473">
        <v>0.78</v>
      </c>
      <c r="G2473">
        <v>1.1299999999999999</v>
      </c>
      <c r="H2473">
        <v>1.63</v>
      </c>
      <c r="I2473">
        <v>1.45</v>
      </c>
      <c r="J2473">
        <v>0.15</v>
      </c>
      <c r="K2473">
        <v>0.05</v>
      </c>
    </row>
    <row r="2474" spans="1:11" x14ac:dyDescent="0.35">
      <c r="A2474" s="111">
        <v>41689</v>
      </c>
      <c r="B2474">
        <v>3</v>
      </c>
      <c r="C2474">
        <v>3.14</v>
      </c>
      <c r="D2474">
        <v>3.75</v>
      </c>
      <c r="E2474">
        <v>5.24</v>
      </c>
      <c r="F2474">
        <v>0.78</v>
      </c>
      <c r="G2474">
        <v>1.1299999999999999</v>
      </c>
      <c r="H2474">
        <v>1.63</v>
      </c>
      <c r="I2474">
        <v>1.45</v>
      </c>
      <c r="J2474">
        <v>0.15</v>
      </c>
      <c r="K2474">
        <v>0.05</v>
      </c>
    </row>
    <row r="2475" spans="1:11" x14ac:dyDescent="0.35">
      <c r="A2475" s="111">
        <v>41696</v>
      </c>
      <c r="B2475">
        <v>3</v>
      </c>
      <c r="C2475">
        <v>3.14</v>
      </c>
      <c r="D2475">
        <v>3.75</v>
      </c>
      <c r="E2475">
        <v>5.24</v>
      </c>
      <c r="F2475">
        <v>0.78</v>
      </c>
      <c r="G2475">
        <v>1.1299999999999999</v>
      </c>
      <c r="H2475">
        <v>1.63</v>
      </c>
      <c r="I2475">
        <v>1.45</v>
      </c>
      <c r="J2475">
        <v>0.15</v>
      </c>
      <c r="K2475">
        <v>0.05</v>
      </c>
    </row>
    <row r="2476" spans="1:11" x14ac:dyDescent="0.35">
      <c r="A2476" s="111">
        <v>41703</v>
      </c>
      <c r="B2476">
        <v>3</v>
      </c>
      <c r="C2476">
        <v>3.14</v>
      </c>
      <c r="D2476">
        <v>3.75</v>
      </c>
      <c r="E2476">
        <v>4.99</v>
      </c>
      <c r="F2476">
        <v>0.78</v>
      </c>
      <c r="G2476">
        <v>1.1299999999999999</v>
      </c>
      <c r="H2476">
        <v>1.63</v>
      </c>
      <c r="I2476">
        <v>1.45</v>
      </c>
      <c r="J2476">
        <v>0.15</v>
      </c>
      <c r="K2476">
        <v>0.05</v>
      </c>
    </row>
    <row r="2477" spans="1:11" x14ac:dyDescent="0.35">
      <c r="A2477" s="111">
        <v>41710</v>
      </c>
      <c r="B2477">
        <v>3</v>
      </c>
      <c r="C2477">
        <v>3.14</v>
      </c>
      <c r="D2477">
        <v>3.75</v>
      </c>
      <c r="E2477">
        <v>4.99</v>
      </c>
      <c r="F2477">
        <v>1.3</v>
      </c>
      <c r="G2477">
        <v>1.1299999999999999</v>
      </c>
      <c r="H2477">
        <v>1.63</v>
      </c>
      <c r="I2477">
        <v>1.45</v>
      </c>
      <c r="J2477">
        <v>0.15</v>
      </c>
      <c r="K2477">
        <v>0.05</v>
      </c>
    </row>
    <row r="2478" spans="1:11" x14ac:dyDescent="0.35">
      <c r="A2478" s="111">
        <v>41717</v>
      </c>
      <c r="B2478">
        <v>3</v>
      </c>
      <c r="C2478">
        <v>3.14</v>
      </c>
      <c r="D2478">
        <v>3.75</v>
      </c>
      <c r="E2478">
        <v>4.99</v>
      </c>
      <c r="F2478">
        <v>1.3</v>
      </c>
      <c r="G2478">
        <v>1.1299999999999999</v>
      </c>
      <c r="H2478">
        <v>1.63</v>
      </c>
      <c r="I2478">
        <v>1.45</v>
      </c>
      <c r="J2478">
        <v>0.15</v>
      </c>
      <c r="K2478">
        <v>0.05</v>
      </c>
    </row>
    <row r="2479" spans="1:11" x14ac:dyDescent="0.35">
      <c r="A2479" s="111">
        <v>41724</v>
      </c>
      <c r="B2479">
        <v>3</v>
      </c>
      <c r="C2479">
        <v>3.14</v>
      </c>
      <c r="D2479">
        <v>3.75</v>
      </c>
      <c r="E2479">
        <v>4.99</v>
      </c>
      <c r="F2479">
        <v>1.3</v>
      </c>
      <c r="G2479">
        <v>1.1299999999999999</v>
      </c>
      <c r="H2479">
        <v>1.63</v>
      </c>
      <c r="I2479">
        <v>1.45</v>
      </c>
      <c r="J2479">
        <v>0.15</v>
      </c>
      <c r="K2479">
        <v>0.05</v>
      </c>
    </row>
    <row r="2480" spans="1:11" x14ac:dyDescent="0.35">
      <c r="A2480" s="111">
        <v>41731</v>
      </c>
      <c r="B2480">
        <v>3</v>
      </c>
      <c r="C2480">
        <v>3.14</v>
      </c>
      <c r="D2480">
        <v>3.75</v>
      </c>
      <c r="E2480">
        <v>4.99</v>
      </c>
      <c r="F2480">
        <v>1.3</v>
      </c>
      <c r="G2480">
        <v>1.1299999999999999</v>
      </c>
      <c r="H2480">
        <v>1.63</v>
      </c>
      <c r="I2480">
        <v>1.45</v>
      </c>
      <c r="J2480">
        <v>0.15</v>
      </c>
      <c r="K2480">
        <v>0.05</v>
      </c>
    </row>
    <row r="2481" spans="1:11" x14ac:dyDescent="0.35">
      <c r="A2481" s="111">
        <v>41738</v>
      </c>
      <c r="B2481">
        <v>3</v>
      </c>
      <c r="C2481">
        <v>3.14</v>
      </c>
      <c r="D2481">
        <v>3.75</v>
      </c>
      <c r="E2481">
        <v>4.79</v>
      </c>
      <c r="F2481">
        <v>1.3</v>
      </c>
      <c r="G2481">
        <v>1.1299999999999999</v>
      </c>
      <c r="H2481">
        <v>2.2000000000000002</v>
      </c>
      <c r="I2481">
        <v>1.45</v>
      </c>
      <c r="J2481">
        <v>0.15</v>
      </c>
      <c r="K2481">
        <v>0.05</v>
      </c>
    </row>
    <row r="2482" spans="1:11" x14ac:dyDescent="0.35">
      <c r="A2482" s="111">
        <v>41745</v>
      </c>
      <c r="B2482">
        <v>3</v>
      </c>
      <c r="C2482">
        <v>3.14</v>
      </c>
      <c r="D2482">
        <v>3.75</v>
      </c>
      <c r="E2482">
        <v>4.79</v>
      </c>
      <c r="F2482">
        <v>1.3</v>
      </c>
      <c r="G2482">
        <v>1.1299999999999999</v>
      </c>
      <c r="H2482">
        <v>2.2000000000000002</v>
      </c>
      <c r="I2482">
        <v>1.45</v>
      </c>
      <c r="J2482">
        <v>0.15</v>
      </c>
      <c r="K2482">
        <v>0.05</v>
      </c>
    </row>
    <row r="2483" spans="1:11" x14ac:dyDescent="0.35">
      <c r="A2483" s="111">
        <v>41752</v>
      </c>
      <c r="B2483">
        <v>3</v>
      </c>
      <c r="C2483">
        <v>3.14</v>
      </c>
      <c r="D2483">
        <v>3.75</v>
      </c>
      <c r="E2483">
        <v>4.79</v>
      </c>
      <c r="F2483">
        <v>1.3</v>
      </c>
      <c r="G2483">
        <v>1.1299999999999999</v>
      </c>
      <c r="H2483">
        <v>2.2000000000000002</v>
      </c>
      <c r="I2483">
        <v>1.45</v>
      </c>
      <c r="J2483">
        <v>0.15</v>
      </c>
      <c r="K2483">
        <v>0.05</v>
      </c>
    </row>
    <row r="2484" spans="1:11" x14ac:dyDescent="0.35">
      <c r="A2484" s="111">
        <v>41759</v>
      </c>
      <c r="B2484">
        <v>3</v>
      </c>
      <c r="C2484">
        <v>3.14</v>
      </c>
      <c r="D2484">
        <v>3.75</v>
      </c>
      <c r="E2484">
        <v>4.79</v>
      </c>
      <c r="F2484">
        <v>1.3</v>
      </c>
      <c r="G2484">
        <v>1.1299999999999999</v>
      </c>
      <c r="H2484">
        <v>2.2000000000000002</v>
      </c>
      <c r="I2484">
        <v>1.45</v>
      </c>
      <c r="J2484">
        <v>0.15</v>
      </c>
      <c r="K2484">
        <v>0.05</v>
      </c>
    </row>
    <row r="2485" spans="1:11" x14ac:dyDescent="0.35">
      <c r="A2485" s="111">
        <v>41766</v>
      </c>
      <c r="B2485">
        <v>3</v>
      </c>
      <c r="C2485">
        <v>3.14</v>
      </c>
      <c r="D2485">
        <v>3.75</v>
      </c>
      <c r="E2485">
        <v>4.79</v>
      </c>
      <c r="F2485">
        <v>1.3</v>
      </c>
      <c r="G2485">
        <v>1.1299999999999999</v>
      </c>
      <c r="H2485">
        <v>2.2000000000000002</v>
      </c>
      <c r="I2485">
        <v>1.45</v>
      </c>
      <c r="J2485">
        <v>0.15</v>
      </c>
      <c r="K2485">
        <v>0.05</v>
      </c>
    </row>
    <row r="2486" spans="1:11" x14ac:dyDescent="0.35">
      <c r="A2486" s="111">
        <v>41773</v>
      </c>
      <c r="B2486">
        <v>3</v>
      </c>
      <c r="C2486">
        <v>3.14</v>
      </c>
      <c r="D2486">
        <v>3.75</v>
      </c>
      <c r="E2486">
        <v>4.79</v>
      </c>
      <c r="F2486">
        <v>1.3</v>
      </c>
      <c r="G2486">
        <v>1.1299999999999999</v>
      </c>
      <c r="H2486">
        <v>2.2000000000000002</v>
      </c>
      <c r="I2486">
        <v>1.45</v>
      </c>
      <c r="J2486">
        <v>0.15</v>
      </c>
      <c r="K2486">
        <v>0.05</v>
      </c>
    </row>
    <row r="2487" spans="1:11" x14ac:dyDescent="0.35">
      <c r="A2487" s="111">
        <v>41780</v>
      </c>
      <c r="B2487">
        <v>3</v>
      </c>
      <c r="C2487">
        <v>3.14</v>
      </c>
      <c r="D2487">
        <v>3.75</v>
      </c>
      <c r="E2487">
        <v>4.79</v>
      </c>
      <c r="F2487">
        <v>1.3</v>
      </c>
      <c r="G2487">
        <v>1.1299999999999999</v>
      </c>
      <c r="H2487">
        <v>2.2000000000000002</v>
      </c>
      <c r="I2487">
        <v>1.45</v>
      </c>
      <c r="J2487">
        <v>0.15</v>
      </c>
      <c r="K2487">
        <v>0.05</v>
      </c>
    </row>
    <row r="2488" spans="1:11" x14ac:dyDescent="0.35">
      <c r="A2488" s="111">
        <v>41787</v>
      </c>
      <c r="B2488">
        <v>3</v>
      </c>
      <c r="C2488">
        <v>3.14</v>
      </c>
      <c r="D2488">
        <v>3.75</v>
      </c>
      <c r="E2488">
        <v>4.79</v>
      </c>
      <c r="F2488">
        <v>0.78</v>
      </c>
      <c r="G2488">
        <v>1.1299999999999999</v>
      </c>
      <c r="H2488">
        <v>2</v>
      </c>
      <c r="I2488">
        <v>1.45</v>
      </c>
      <c r="J2488">
        <v>0.15</v>
      </c>
      <c r="K2488">
        <v>0.05</v>
      </c>
    </row>
    <row r="2489" spans="1:11" x14ac:dyDescent="0.35">
      <c r="A2489" s="111">
        <v>41794</v>
      </c>
      <c r="B2489">
        <v>3</v>
      </c>
      <c r="C2489">
        <v>3.14</v>
      </c>
      <c r="D2489">
        <v>3.75</v>
      </c>
      <c r="E2489">
        <v>4.79</v>
      </c>
      <c r="F2489">
        <v>0.78</v>
      </c>
      <c r="G2489">
        <v>1.1299999999999999</v>
      </c>
      <c r="H2489">
        <v>2</v>
      </c>
      <c r="I2489">
        <v>1.45</v>
      </c>
      <c r="J2489">
        <v>0.15</v>
      </c>
      <c r="K2489">
        <v>0.05</v>
      </c>
    </row>
    <row r="2490" spans="1:11" x14ac:dyDescent="0.35">
      <c r="A2490" s="111">
        <v>41801</v>
      </c>
      <c r="B2490">
        <v>3</v>
      </c>
      <c r="C2490">
        <v>3.14</v>
      </c>
      <c r="D2490">
        <v>3.75</v>
      </c>
      <c r="E2490">
        <v>4.79</v>
      </c>
      <c r="F2490">
        <v>0.78</v>
      </c>
      <c r="G2490">
        <v>1.1299999999999999</v>
      </c>
      <c r="H2490">
        <v>2</v>
      </c>
      <c r="I2490">
        <v>1.45</v>
      </c>
      <c r="J2490">
        <v>0.15</v>
      </c>
      <c r="K2490">
        <v>0.05</v>
      </c>
    </row>
    <row r="2491" spans="1:11" x14ac:dyDescent="0.35">
      <c r="A2491" s="111">
        <v>41808</v>
      </c>
      <c r="B2491">
        <v>3</v>
      </c>
      <c r="C2491">
        <v>3.14</v>
      </c>
      <c r="D2491">
        <v>3.75</v>
      </c>
      <c r="E2491">
        <v>4.79</v>
      </c>
      <c r="F2491">
        <v>0.78</v>
      </c>
      <c r="G2491">
        <v>1.1299999999999999</v>
      </c>
      <c r="H2491">
        <v>2</v>
      </c>
      <c r="I2491">
        <v>1.45</v>
      </c>
      <c r="J2491">
        <v>0.15</v>
      </c>
      <c r="K2491">
        <v>0.05</v>
      </c>
    </row>
    <row r="2492" spans="1:11" x14ac:dyDescent="0.35">
      <c r="A2492" s="111">
        <v>41815</v>
      </c>
      <c r="B2492">
        <v>3</v>
      </c>
      <c r="C2492">
        <v>3.14</v>
      </c>
      <c r="D2492">
        <v>3.75</v>
      </c>
      <c r="E2492">
        <v>4.79</v>
      </c>
      <c r="F2492">
        <v>0.78</v>
      </c>
      <c r="G2492">
        <v>1.1299999999999999</v>
      </c>
      <c r="H2492">
        <v>2</v>
      </c>
      <c r="I2492">
        <v>1.45</v>
      </c>
      <c r="J2492">
        <v>0.15</v>
      </c>
      <c r="K2492">
        <v>0.05</v>
      </c>
    </row>
    <row r="2493" spans="1:11" x14ac:dyDescent="0.35">
      <c r="A2493" s="111">
        <v>41822</v>
      </c>
      <c r="B2493">
        <v>3</v>
      </c>
      <c r="C2493">
        <v>3.14</v>
      </c>
      <c r="D2493">
        <v>3.75</v>
      </c>
      <c r="E2493">
        <v>4.79</v>
      </c>
      <c r="F2493">
        <v>0.78</v>
      </c>
      <c r="G2493">
        <v>1.1299999999999999</v>
      </c>
      <c r="H2493">
        <v>2</v>
      </c>
      <c r="I2493">
        <v>1.45</v>
      </c>
      <c r="J2493">
        <v>0.15</v>
      </c>
      <c r="K2493">
        <v>0.05</v>
      </c>
    </row>
    <row r="2494" spans="1:11" x14ac:dyDescent="0.35">
      <c r="A2494" s="111">
        <v>41829</v>
      </c>
      <c r="B2494">
        <v>3</v>
      </c>
      <c r="C2494">
        <v>3.14</v>
      </c>
      <c r="D2494">
        <v>3.75</v>
      </c>
      <c r="E2494">
        <v>4.79</v>
      </c>
      <c r="F2494">
        <v>0.78</v>
      </c>
      <c r="G2494">
        <v>1.1299999999999999</v>
      </c>
      <c r="H2494">
        <v>2</v>
      </c>
      <c r="I2494">
        <v>1.45</v>
      </c>
      <c r="J2494">
        <v>0.15</v>
      </c>
      <c r="K2494">
        <v>0.05</v>
      </c>
    </row>
    <row r="2495" spans="1:11" x14ac:dyDescent="0.35">
      <c r="A2495" s="111">
        <v>41836</v>
      </c>
      <c r="B2495">
        <v>3</v>
      </c>
      <c r="C2495">
        <v>3.14</v>
      </c>
      <c r="D2495">
        <v>3.75</v>
      </c>
      <c r="E2495">
        <v>4.79</v>
      </c>
      <c r="F2495">
        <v>0.78</v>
      </c>
      <c r="G2495">
        <v>1.1299999999999999</v>
      </c>
      <c r="H2495">
        <v>2</v>
      </c>
      <c r="I2495">
        <v>1.45</v>
      </c>
      <c r="J2495">
        <v>0.15</v>
      </c>
      <c r="K2495">
        <v>0.05</v>
      </c>
    </row>
    <row r="2496" spans="1:11" x14ac:dyDescent="0.35">
      <c r="A2496" s="111">
        <v>41843</v>
      </c>
      <c r="B2496">
        <v>3</v>
      </c>
      <c r="C2496">
        <v>3.14</v>
      </c>
      <c r="D2496">
        <v>3.75</v>
      </c>
      <c r="E2496">
        <v>4.79</v>
      </c>
      <c r="F2496">
        <v>0.78</v>
      </c>
      <c r="G2496">
        <v>1.1299999999999999</v>
      </c>
      <c r="H2496">
        <v>2</v>
      </c>
      <c r="I2496">
        <v>1.45</v>
      </c>
      <c r="J2496">
        <v>0.15</v>
      </c>
      <c r="K2496">
        <v>0.05</v>
      </c>
    </row>
    <row r="2497" spans="1:11" x14ac:dyDescent="0.35">
      <c r="A2497" s="111">
        <v>41850</v>
      </c>
      <c r="B2497">
        <v>3</v>
      </c>
      <c r="C2497">
        <v>3.14</v>
      </c>
      <c r="D2497">
        <v>3.75</v>
      </c>
      <c r="E2497">
        <v>4.79</v>
      </c>
      <c r="F2497">
        <v>1.3</v>
      </c>
      <c r="G2497">
        <v>1.1299999999999999</v>
      </c>
      <c r="H2497">
        <v>2</v>
      </c>
      <c r="I2497">
        <v>1.45</v>
      </c>
      <c r="J2497">
        <v>0.15</v>
      </c>
      <c r="K2497">
        <v>0.05</v>
      </c>
    </row>
    <row r="2498" spans="1:11" x14ac:dyDescent="0.35">
      <c r="A2498" s="111">
        <v>41857</v>
      </c>
      <c r="B2498">
        <v>3</v>
      </c>
      <c r="C2498">
        <v>3.14</v>
      </c>
      <c r="D2498">
        <v>3.75</v>
      </c>
      <c r="E2498">
        <v>4.79</v>
      </c>
      <c r="F2498">
        <v>1.3</v>
      </c>
      <c r="G2498">
        <v>1.1299999999999999</v>
      </c>
      <c r="H2498">
        <v>2</v>
      </c>
      <c r="I2498">
        <v>1.45</v>
      </c>
      <c r="J2498">
        <v>0.15</v>
      </c>
      <c r="K2498">
        <v>0.05</v>
      </c>
    </row>
    <row r="2499" spans="1:11" x14ac:dyDescent="0.35">
      <c r="A2499" s="111">
        <v>41864</v>
      </c>
      <c r="B2499">
        <v>3</v>
      </c>
      <c r="C2499">
        <v>3.14</v>
      </c>
      <c r="D2499">
        <v>3.75</v>
      </c>
      <c r="E2499">
        <v>4.79</v>
      </c>
      <c r="F2499">
        <v>1.3</v>
      </c>
      <c r="G2499">
        <v>1.1299999999999999</v>
      </c>
      <c r="H2499">
        <v>2</v>
      </c>
      <c r="I2499">
        <v>1.45</v>
      </c>
      <c r="J2499">
        <v>0.15</v>
      </c>
      <c r="K2499">
        <v>0.05</v>
      </c>
    </row>
    <row r="2500" spans="1:11" x14ac:dyDescent="0.35">
      <c r="A2500" s="111">
        <v>41871</v>
      </c>
      <c r="B2500">
        <v>3</v>
      </c>
      <c r="C2500">
        <v>3.14</v>
      </c>
      <c r="D2500">
        <v>3.75</v>
      </c>
      <c r="E2500">
        <v>4.79</v>
      </c>
      <c r="F2500">
        <v>1.3</v>
      </c>
      <c r="G2500">
        <v>1.1299999999999999</v>
      </c>
      <c r="H2500">
        <v>2</v>
      </c>
      <c r="I2500">
        <v>1.45</v>
      </c>
      <c r="J2500">
        <v>0.15</v>
      </c>
      <c r="K2500">
        <v>0.05</v>
      </c>
    </row>
    <row r="2501" spans="1:11" x14ac:dyDescent="0.35">
      <c r="A2501" s="111">
        <v>41878</v>
      </c>
      <c r="B2501">
        <v>3</v>
      </c>
      <c r="C2501">
        <v>3.14</v>
      </c>
      <c r="D2501">
        <v>3.75</v>
      </c>
      <c r="E2501">
        <v>4.79</v>
      </c>
      <c r="F2501">
        <v>1.3</v>
      </c>
      <c r="G2501">
        <v>1.1299999999999999</v>
      </c>
      <c r="H2501">
        <v>2</v>
      </c>
      <c r="I2501">
        <v>1.45</v>
      </c>
      <c r="J2501">
        <v>0.15</v>
      </c>
      <c r="K2501">
        <v>0.05</v>
      </c>
    </row>
    <row r="2502" spans="1:11" x14ac:dyDescent="0.35">
      <c r="A2502" s="111">
        <v>41885</v>
      </c>
      <c r="B2502">
        <v>3</v>
      </c>
      <c r="C2502">
        <v>3.14</v>
      </c>
      <c r="D2502">
        <v>3.75</v>
      </c>
      <c r="E2502">
        <v>4.79</v>
      </c>
      <c r="F2502">
        <v>1.3</v>
      </c>
      <c r="G2502">
        <v>1.1299999999999999</v>
      </c>
      <c r="H2502">
        <v>2</v>
      </c>
      <c r="I2502">
        <v>1.45</v>
      </c>
      <c r="J2502">
        <v>0.15</v>
      </c>
      <c r="K2502">
        <v>0.05</v>
      </c>
    </row>
    <row r="2503" spans="1:11" x14ac:dyDescent="0.35">
      <c r="A2503" s="111">
        <v>41892</v>
      </c>
      <c r="B2503">
        <v>3</v>
      </c>
      <c r="C2503">
        <v>3.14</v>
      </c>
      <c r="D2503">
        <v>3.75</v>
      </c>
      <c r="E2503">
        <v>4.79</v>
      </c>
      <c r="F2503">
        <v>1.3</v>
      </c>
      <c r="G2503">
        <v>1.1299999999999999</v>
      </c>
      <c r="H2503">
        <v>2</v>
      </c>
      <c r="I2503">
        <v>1.45</v>
      </c>
      <c r="J2503">
        <v>0.15</v>
      </c>
      <c r="K2503">
        <v>0.05</v>
      </c>
    </row>
    <row r="2504" spans="1:11" x14ac:dyDescent="0.35">
      <c r="A2504" s="111">
        <v>41899</v>
      </c>
      <c r="B2504">
        <v>3</v>
      </c>
      <c r="C2504">
        <v>3.14</v>
      </c>
      <c r="D2504">
        <v>3.75</v>
      </c>
      <c r="E2504">
        <v>4.79</v>
      </c>
      <c r="F2504">
        <v>1.3</v>
      </c>
      <c r="G2504">
        <v>1.1299999999999999</v>
      </c>
      <c r="H2504">
        <v>2</v>
      </c>
      <c r="I2504">
        <v>1.45</v>
      </c>
      <c r="J2504">
        <v>0.15</v>
      </c>
      <c r="K2504">
        <v>0.05</v>
      </c>
    </row>
    <row r="2505" spans="1:11" x14ac:dyDescent="0.35">
      <c r="A2505" s="111">
        <v>41906</v>
      </c>
      <c r="B2505">
        <v>3</v>
      </c>
      <c r="C2505">
        <v>3.14</v>
      </c>
      <c r="D2505">
        <v>3.75</v>
      </c>
      <c r="E2505">
        <v>4.79</v>
      </c>
      <c r="F2505">
        <v>1.3</v>
      </c>
      <c r="G2505">
        <v>1.1299999999999999</v>
      </c>
      <c r="H2505">
        <v>2</v>
      </c>
      <c r="I2505">
        <v>1.45</v>
      </c>
      <c r="J2505">
        <v>0.15</v>
      </c>
      <c r="K2505">
        <v>0.05</v>
      </c>
    </row>
    <row r="2506" spans="1:11" x14ac:dyDescent="0.35">
      <c r="A2506" s="111">
        <v>41913</v>
      </c>
      <c r="B2506">
        <v>3</v>
      </c>
      <c r="C2506">
        <v>3.14</v>
      </c>
      <c r="D2506">
        <v>3.75</v>
      </c>
      <c r="E2506">
        <v>4.79</v>
      </c>
      <c r="F2506">
        <v>1.3</v>
      </c>
      <c r="G2506">
        <v>1.1299999999999999</v>
      </c>
      <c r="H2506">
        <v>2</v>
      </c>
      <c r="I2506">
        <v>1.45</v>
      </c>
      <c r="J2506">
        <v>0.15</v>
      </c>
      <c r="K2506">
        <v>0.05</v>
      </c>
    </row>
    <row r="2507" spans="1:11" x14ac:dyDescent="0.35">
      <c r="A2507" s="111">
        <v>41920</v>
      </c>
      <c r="B2507">
        <v>3</v>
      </c>
      <c r="C2507">
        <v>3.14</v>
      </c>
      <c r="D2507">
        <v>3.44</v>
      </c>
      <c r="E2507">
        <v>4.79</v>
      </c>
      <c r="F2507">
        <v>1.3</v>
      </c>
      <c r="G2507">
        <v>1.1299999999999999</v>
      </c>
      <c r="H2507">
        <v>2</v>
      </c>
      <c r="I2507">
        <v>1.45</v>
      </c>
      <c r="J2507">
        <v>0.15</v>
      </c>
      <c r="K2507">
        <v>0.05</v>
      </c>
    </row>
    <row r="2508" spans="1:11" x14ac:dyDescent="0.35">
      <c r="A2508" s="111">
        <v>41927</v>
      </c>
      <c r="B2508">
        <v>3</v>
      </c>
      <c r="C2508">
        <v>3.14</v>
      </c>
      <c r="D2508">
        <v>3.44</v>
      </c>
      <c r="E2508">
        <v>4.79</v>
      </c>
      <c r="F2508">
        <v>1.3</v>
      </c>
      <c r="G2508">
        <v>1.1299999999999999</v>
      </c>
      <c r="H2508">
        <v>2</v>
      </c>
      <c r="I2508">
        <v>1.45</v>
      </c>
      <c r="J2508">
        <v>0.15</v>
      </c>
      <c r="K2508">
        <v>0.05</v>
      </c>
    </row>
    <row r="2509" spans="1:11" x14ac:dyDescent="0.35">
      <c r="A2509" s="111">
        <v>41934</v>
      </c>
      <c r="B2509">
        <v>3</v>
      </c>
      <c r="C2509">
        <v>3.14</v>
      </c>
      <c r="D2509">
        <v>3.44</v>
      </c>
      <c r="E2509">
        <v>4.79</v>
      </c>
      <c r="F2509">
        <v>1.3</v>
      </c>
      <c r="G2509">
        <v>1.1299999999999999</v>
      </c>
      <c r="H2509">
        <v>2</v>
      </c>
      <c r="I2509">
        <v>1.45</v>
      </c>
      <c r="J2509">
        <v>0.15</v>
      </c>
      <c r="K2509">
        <v>0.05</v>
      </c>
    </row>
    <row r="2510" spans="1:11" x14ac:dyDescent="0.35">
      <c r="A2510" s="111">
        <v>41941</v>
      </c>
      <c r="B2510">
        <v>3</v>
      </c>
      <c r="C2510">
        <v>3.14</v>
      </c>
      <c r="D2510">
        <v>3.44</v>
      </c>
      <c r="E2510">
        <v>4.79</v>
      </c>
      <c r="F2510">
        <v>1.3</v>
      </c>
      <c r="G2510">
        <v>1.1299999999999999</v>
      </c>
      <c r="H2510">
        <v>2</v>
      </c>
      <c r="I2510">
        <v>1.45</v>
      </c>
      <c r="J2510">
        <v>0.15</v>
      </c>
      <c r="K2510">
        <v>0.05</v>
      </c>
    </row>
    <row r="2511" spans="1:11" x14ac:dyDescent="0.35">
      <c r="A2511" s="111">
        <v>41948</v>
      </c>
      <c r="B2511">
        <v>3</v>
      </c>
      <c r="C2511">
        <v>3.14</v>
      </c>
      <c r="D2511">
        <v>3.44</v>
      </c>
      <c r="E2511">
        <v>4.79</v>
      </c>
      <c r="F2511">
        <v>1.3</v>
      </c>
      <c r="G2511">
        <v>1.1299999999999999</v>
      </c>
      <c r="H2511">
        <v>2</v>
      </c>
      <c r="I2511">
        <v>1.45</v>
      </c>
      <c r="J2511">
        <v>0.15</v>
      </c>
      <c r="K2511">
        <v>0.05</v>
      </c>
    </row>
    <row r="2512" spans="1:11" x14ac:dyDescent="0.35">
      <c r="A2512" s="111">
        <v>41955</v>
      </c>
      <c r="B2512">
        <v>3</v>
      </c>
      <c r="C2512">
        <v>3.14</v>
      </c>
      <c r="D2512">
        <v>3.44</v>
      </c>
      <c r="E2512">
        <v>4.79</v>
      </c>
      <c r="F2512">
        <v>1.3</v>
      </c>
      <c r="G2512">
        <v>1.1299999999999999</v>
      </c>
      <c r="H2512">
        <v>2</v>
      </c>
      <c r="I2512">
        <v>1.45</v>
      </c>
      <c r="J2512">
        <v>0.15</v>
      </c>
      <c r="K2512">
        <v>0.05</v>
      </c>
    </row>
    <row r="2513" spans="1:11" x14ac:dyDescent="0.35">
      <c r="A2513" s="111">
        <v>41962</v>
      </c>
      <c r="B2513">
        <v>3</v>
      </c>
      <c r="C2513">
        <v>3.14</v>
      </c>
      <c r="D2513">
        <v>3.44</v>
      </c>
      <c r="E2513">
        <v>4.79</v>
      </c>
      <c r="F2513">
        <v>1.3</v>
      </c>
      <c r="G2513">
        <v>1.1299999999999999</v>
      </c>
      <c r="H2513">
        <v>2</v>
      </c>
      <c r="I2513">
        <v>1.45</v>
      </c>
      <c r="J2513">
        <v>0.15</v>
      </c>
      <c r="K2513">
        <v>0.05</v>
      </c>
    </row>
    <row r="2514" spans="1:11" x14ac:dyDescent="0.35">
      <c r="A2514" s="111">
        <v>41969</v>
      </c>
      <c r="B2514">
        <v>3</v>
      </c>
      <c r="C2514">
        <v>3.14</v>
      </c>
      <c r="D2514">
        <v>3.44</v>
      </c>
      <c r="E2514">
        <v>4.79</v>
      </c>
      <c r="F2514">
        <v>1.3</v>
      </c>
      <c r="G2514">
        <v>1.1299999999999999</v>
      </c>
      <c r="H2514">
        <v>2</v>
      </c>
      <c r="I2514">
        <v>1.45</v>
      </c>
      <c r="J2514">
        <v>0.15</v>
      </c>
      <c r="K2514">
        <v>0.05</v>
      </c>
    </row>
    <row r="2515" spans="1:11" x14ac:dyDescent="0.35">
      <c r="A2515" s="111">
        <v>41976</v>
      </c>
      <c r="B2515">
        <v>3</v>
      </c>
      <c r="C2515">
        <v>3.14</v>
      </c>
      <c r="D2515">
        <v>3.44</v>
      </c>
      <c r="E2515">
        <v>4.79</v>
      </c>
      <c r="F2515">
        <v>1.3</v>
      </c>
      <c r="G2515">
        <v>1.1299999999999999</v>
      </c>
      <c r="H2515">
        <v>2</v>
      </c>
      <c r="I2515">
        <v>1.45</v>
      </c>
      <c r="J2515">
        <v>0.15</v>
      </c>
      <c r="K2515">
        <v>0.05</v>
      </c>
    </row>
    <row r="2516" spans="1:11" x14ac:dyDescent="0.35">
      <c r="A2516" s="111">
        <v>41983</v>
      </c>
      <c r="B2516">
        <v>3</v>
      </c>
      <c r="C2516">
        <v>3.14</v>
      </c>
      <c r="D2516">
        <v>3.44</v>
      </c>
      <c r="E2516">
        <v>4.79</v>
      </c>
      <c r="F2516">
        <v>1.3</v>
      </c>
      <c r="G2516">
        <v>1.1299999999999999</v>
      </c>
      <c r="H2516">
        <v>2</v>
      </c>
      <c r="I2516">
        <v>1.45</v>
      </c>
      <c r="J2516">
        <v>0.15</v>
      </c>
      <c r="K2516">
        <v>0.01</v>
      </c>
    </row>
    <row r="2517" spans="1:11" x14ac:dyDescent="0.35">
      <c r="A2517" s="111">
        <v>41990</v>
      </c>
      <c r="B2517">
        <v>3</v>
      </c>
      <c r="C2517">
        <v>3.14</v>
      </c>
      <c r="D2517">
        <v>3.44</v>
      </c>
      <c r="E2517">
        <v>4.79</v>
      </c>
      <c r="F2517">
        <v>1.3</v>
      </c>
      <c r="G2517">
        <v>1.1299999999999999</v>
      </c>
      <c r="H2517">
        <v>2</v>
      </c>
      <c r="I2517">
        <v>1.45</v>
      </c>
      <c r="J2517">
        <v>0.15</v>
      </c>
      <c r="K2517">
        <v>0.01</v>
      </c>
    </row>
    <row r="2518" spans="1:11" x14ac:dyDescent="0.35">
      <c r="A2518" s="111">
        <v>41997</v>
      </c>
      <c r="B2518">
        <v>3</v>
      </c>
      <c r="C2518">
        <v>3.14</v>
      </c>
      <c r="D2518">
        <v>3.44</v>
      </c>
      <c r="E2518">
        <v>4.79</v>
      </c>
      <c r="F2518">
        <v>1.3</v>
      </c>
      <c r="G2518">
        <v>1.1299999999999999</v>
      </c>
      <c r="H2518">
        <v>2</v>
      </c>
      <c r="I2518">
        <v>1.45</v>
      </c>
      <c r="J2518">
        <v>0.15</v>
      </c>
      <c r="K2518">
        <v>0.01</v>
      </c>
    </row>
    <row r="2519" spans="1:11" x14ac:dyDescent="0.35">
      <c r="A2519" s="111">
        <v>42004</v>
      </c>
      <c r="B2519">
        <v>3</v>
      </c>
      <c r="C2519">
        <v>3.14</v>
      </c>
      <c r="D2519">
        <v>3.44</v>
      </c>
      <c r="E2519">
        <v>4.79</v>
      </c>
      <c r="F2519">
        <v>1.3</v>
      </c>
      <c r="G2519">
        <v>1.1299999999999999</v>
      </c>
      <c r="H2519">
        <v>2</v>
      </c>
      <c r="I2519">
        <v>1.45</v>
      </c>
      <c r="J2519">
        <v>0.15</v>
      </c>
      <c r="K2519">
        <v>0.01</v>
      </c>
    </row>
    <row r="2520" spans="1:11" x14ac:dyDescent="0.35">
      <c r="A2520" s="111">
        <v>42011</v>
      </c>
      <c r="B2520">
        <v>3</v>
      </c>
      <c r="C2520">
        <v>3.14</v>
      </c>
      <c r="D2520">
        <v>3.44</v>
      </c>
      <c r="E2520">
        <v>4.79</v>
      </c>
      <c r="F2520">
        <v>1.3</v>
      </c>
      <c r="G2520">
        <v>1.1299999999999999</v>
      </c>
      <c r="H2520">
        <v>2</v>
      </c>
      <c r="I2520">
        <v>1.45</v>
      </c>
      <c r="J2520">
        <v>0.15</v>
      </c>
      <c r="K2520">
        <v>0.01</v>
      </c>
    </row>
    <row r="2521" spans="1:11" x14ac:dyDescent="0.35">
      <c r="A2521" s="111">
        <v>42018</v>
      </c>
      <c r="B2521">
        <v>3</v>
      </c>
      <c r="C2521">
        <v>3.14</v>
      </c>
      <c r="D2521">
        <v>3.44</v>
      </c>
      <c r="E2521">
        <v>4.79</v>
      </c>
      <c r="F2521">
        <v>1.3</v>
      </c>
      <c r="G2521">
        <v>1.1299999999999999</v>
      </c>
      <c r="H2521">
        <v>2</v>
      </c>
      <c r="I2521">
        <v>1.45</v>
      </c>
      <c r="J2521">
        <v>0.15</v>
      </c>
      <c r="K2521">
        <v>0.01</v>
      </c>
    </row>
    <row r="2522" spans="1:11" x14ac:dyDescent="0.35">
      <c r="A2522" s="111">
        <v>42025</v>
      </c>
      <c r="B2522">
        <v>3</v>
      </c>
      <c r="C2522">
        <v>3.14</v>
      </c>
      <c r="D2522">
        <v>3.44</v>
      </c>
      <c r="E2522">
        <v>4.79</v>
      </c>
      <c r="F2522">
        <v>1.3</v>
      </c>
      <c r="G2522">
        <v>1.1299999999999999</v>
      </c>
      <c r="H2522">
        <v>1.63</v>
      </c>
      <c r="I2522">
        <v>1.45</v>
      </c>
      <c r="J2522">
        <v>0.15</v>
      </c>
      <c r="K2522">
        <v>0.01</v>
      </c>
    </row>
    <row r="2523" spans="1:11" x14ac:dyDescent="0.35">
      <c r="A2523" s="111">
        <v>42032</v>
      </c>
      <c r="B2523">
        <v>2.85</v>
      </c>
      <c r="C2523">
        <v>3.14</v>
      </c>
      <c r="D2523">
        <v>3.44</v>
      </c>
      <c r="E2523">
        <v>4.79</v>
      </c>
      <c r="F2523">
        <v>1</v>
      </c>
      <c r="G2523">
        <v>1.1299999999999999</v>
      </c>
      <c r="H2523">
        <v>1.48</v>
      </c>
      <c r="I2523">
        <v>1.28</v>
      </c>
      <c r="J2523">
        <v>0.15</v>
      </c>
      <c r="K2523">
        <v>0.01</v>
      </c>
    </row>
    <row r="2524" spans="1:11" x14ac:dyDescent="0.35">
      <c r="A2524" s="111">
        <v>42039</v>
      </c>
      <c r="B2524">
        <v>2.85</v>
      </c>
      <c r="C2524">
        <v>3.14</v>
      </c>
      <c r="D2524">
        <v>3.8</v>
      </c>
      <c r="E2524">
        <v>4.79</v>
      </c>
      <c r="F2524">
        <v>1</v>
      </c>
      <c r="G2524">
        <v>1.1000000000000001</v>
      </c>
      <c r="H2524">
        <v>1.38</v>
      </c>
      <c r="I2524">
        <v>1.25</v>
      </c>
      <c r="J2524">
        <v>0.15</v>
      </c>
      <c r="K2524">
        <v>0.01</v>
      </c>
    </row>
    <row r="2525" spans="1:11" x14ac:dyDescent="0.35">
      <c r="A2525" s="111">
        <v>42046</v>
      </c>
      <c r="B2525">
        <v>2.85</v>
      </c>
      <c r="C2525">
        <v>3.14</v>
      </c>
      <c r="D2525">
        <v>3.8</v>
      </c>
      <c r="E2525">
        <v>4.79</v>
      </c>
      <c r="F2525">
        <v>1</v>
      </c>
      <c r="G2525">
        <v>1.1000000000000001</v>
      </c>
      <c r="H2525">
        <v>1.38</v>
      </c>
      <c r="I2525">
        <v>1.25</v>
      </c>
      <c r="J2525">
        <v>0.15</v>
      </c>
      <c r="K2525">
        <v>0.01</v>
      </c>
    </row>
    <row r="2526" spans="1:11" x14ac:dyDescent="0.35">
      <c r="A2526" s="111">
        <v>42053</v>
      </c>
      <c r="B2526">
        <v>2.85</v>
      </c>
      <c r="C2526">
        <v>3.14</v>
      </c>
      <c r="D2526">
        <v>3.8</v>
      </c>
      <c r="E2526">
        <v>4.79</v>
      </c>
      <c r="F2526">
        <v>0.78</v>
      </c>
      <c r="G2526">
        <v>1.1000000000000001</v>
      </c>
      <c r="H2526">
        <v>1.38</v>
      </c>
      <c r="I2526">
        <v>1.25</v>
      </c>
      <c r="J2526">
        <v>0.15</v>
      </c>
      <c r="K2526">
        <v>0.01</v>
      </c>
    </row>
    <row r="2527" spans="1:11" x14ac:dyDescent="0.35">
      <c r="A2527" s="111">
        <v>42060</v>
      </c>
      <c r="B2527">
        <v>2.85</v>
      </c>
      <c r="C2527">
        <v>2.89</v>
      </c>
      <c r="D2527">
        <v>3.39</v>
      </c>
      <c r="E2527">
        <v>4.74</v>
      </c>
      <c r="F2527">
        <v>0.78</v>
      </c>
      <c r="G2527">
        <v>1.1000000000000001</v>
      </c>
      <c r="H2527">
        <v>1.38</v>
      </c>
      <c r="I2527">
        <v>1.25</v>
      </c>
      <c r="J2527">
        <v>0.15</v>
      </c>
      <c r="K2527">
        <v>0.01</v>
      </c>
    </row>
    <row r="2528" spans="1:11" x14ac:dyDescent="0.35">
      <c r="A2528" s="111">
        <v>42067</v>
      </c>
      <c r="B2528">
        <v>2.85</v>
      </c>
      <c r="C2528">
        <v>2.89</v>
      </c>
      <c r="D2528">
        <v>3.39</v>
      </c>
      <c r="E2528">
        <v>4.74</v>
      </c>
      <c r="F2528">
        <v>0.78</v>
      </c>
      <c r="G2528">
        <v>1.1000000000000001</v>
      </c>
      <c r="H2528">
        <v>1.38</v>
      </c>
      <c r="I2528">
        <v>1.25</v>
      </c>
      <c r="J2528">
        <v>0.15</v>
      </c>
      <c r="K2528">
        <v>0.01</v>
      </c>
    </row>
    <row r="2529" spans="1:11" x14ac:dyDescent="0.35">
      <c r="A2529" s="111">
        <v>42074</v>
      </c>
      <c r="B2529">
        <v>2.85</v>
      </c>
      <c r="C2529">
        <v>2.89</v>
      </c>
      <c r="D2529">
        <v>3.39</v>
      </c>
      <c r="E2529">
        <v>4.74</v>
      </c>
      <c r="F2529">
        <v>0.78</v>
      </c>
      <c r="G2529">
        <v>1.05</v>
      </c>
      <c r="H2529">
        <v>1.38</v>
      </c>
      <c r="I2529">
        <v>1.25</v>
      </c>
      <c r="J2529">
        <v>0.15</v>
      </c>
      <c r="K2529">
        <v>0.01</v>
      </c>
    </row>
    <row r="2530" spans="1:11" x14ac:dyDescent="0.35">
      <c r="A2530" s="111">
        <v>42081</v>
      </c>
      <c r="B2530">
        <v>2.85</v>
      </c>
      <c r="C2530">
        <v>2.89</v>
      </c>
      <c r="D2530">
        <v>3.39</v>
      </c>
      <c r="E2530">
        <v>4.74</v>
      </c>
      <c r="F2530">
        <v>0.78</v>
      </c>
      <c r="G2530">
        <v>1.05</v>
      </c>
      <c r="H2530">
        <v>1.38</v>
      </c>
      <c r="I2530">
        <v>1.25</v>
      </c>
      <c r="J2530">
        <v>0.15</v>
      </c>
      <c r="K2530">
        <v>0.01</v>
      </c>
    </row>
    <row r="2531" spans="1:11" x14ac:dyDescent="0.35">
      <c r="A2531" s="111">
        <v>42088</v>
      </c>
      <c r="B2531">
        <v>2.85</v>
      </c>
      <c r="C2531">
        <v>2.89</v>
      </c>
      <c r="D2531">
        <v>3.39</v>
      </c>
      <c r="E2531">
        <v>4.74</v>
      </c>
      <c r="F2531">
        <v>0.78</v>
      </c>
      <c r="G2531">
        <v>1.05</v>
      </c>
      <c r="H2531">
        <v>1.38</v>
      </c>
      <c r="I2531">
        <v>1.25</v>
      </c>
      <c r="J2531">
        <v>0.15</v>
      </c>
      <c r="K2531">
        <v>0.01</v>
      </c>
    </row>
    <row r="2532" spans="1:11" x14ac:dyDescent="0.35">
      <c r="A2532" s="111">
        <v>42095</v>
      </c>
      <c r="B2532">
        <v>2.85</v>
      </c>
      <c r="C2532">
        <v>2.89</v>
      </c>
      <c r="D2532">
        <v>3.39</v>
      </c>
      <c r="E2532">
        <v>4.74</v>
      </c>
      <c r="F2532">
        <v>0.78</v>
      </c>
      <c r="G2532">
        <v>1.03</v>
      </c>
      <c r="H2532">
        <v>1.38</v>
      </c>
      <c r="I2532">
        <v>1.25</v>
      </c>
      <c r="J2532">
        <v>0.15</v>
      </c>
      <c r="K2532">
        <v>0.01</v>
      </c>
    </row>
    <row r="2533" spans="1:11" x14ac:dyDescent="0.35">
      <c r="A2533" s="111">
        <v>42102</v>
      </c>
      <c r="B2533">
        <v>2.85</v>
      </c>
      <c r="C2533">
        <v>2.89</v>
      </c>
      <c r="D2533">
        <v>3.39</v>
      </c>
      <c r="E2533">
        <v>4.6399999999999997</v>
      </c>
      <c r="F2533">
        <v>0.78</v>
      </c>
      <c r="G2533">
        <v>1.03</v>
      </c>
      <c r="H2533">
        <v>1.38</v>
      </c>
      <c r="I2533">
        <v>1.25</v>
      </c>
      <c r="J2533">
        <v>0.15</v>
      </c>
      <c r="K2533">
        <v>0.01</v>
      </c>
    </row>
    <row r="2534" spans="1:11" x14ac:dyDescent="0.35">
      <c r="A2534" s="111">
        <v>42109</v>
      </c>
      <c r="B2534">
        <v>2.85</v>
      </c>
      <c r="C2534">
        <v>2.89</v>
      </c>
      <c r="D2534">
        <v>3.39</v>
      </c>
      <c r="E2534">
        <v>4.6399999999999997</v>
      </c>
      <c r="F2534">
        <v>0.78</v>
      </c>
      <c r="G2534">
        <v>1.03</v>
      </c>
      <c r="H2534">
        <v>1.38</v>
      </c>
      <c r="I2534">
        <v>1.25</v>
      </c>
      <c r="J2534">
        <v>0.15</v>
      </c>
      <c r="K2534">
        <v>0.01</v>
      </c>
    </row>
    <row r="2535" spans="1:11" x14ac:dyDescent="0.35">
      <c r="A2535" s="111">
        <v>42116</v>
      </c>
      <c r="B2535">
        <v>2.85</v>
      </c>
      <c r="C2535">
        <v>2.89</v>
      </c>
      <c r="D2535">
        <v>3.39</v>
      </c>
      <c r="E2535">
        <v>4.6399999999999997</v>
      </c>
      <c r="F2535">
        <v>0.78</v>
      </c>
      <c r="G2535">
        <v>1.03</v>
      </c>
      <c r="H2535">
        <v>1.38</v>
      </c>
      <c r="I2535">
        <v>1.25</v>
      </c>
      <c r="J2535">
        <v>0.15</v>
      </c>
      <c r="K2535">
        <v>0.01</v>
      </c>
    </row>
    <row r="2536" spans="1:11" x14ac:dyDescent="0.35">
      <c r="A2536" s="111">
        <v>42123</v>
      </c>
      <c r="B2536">
        <v>2.85</v>
      </c>
      <c r="C2536">
        <v>2.89</v>
      </c>
      <c r="D2536">
        <v>3.39</v>
      </c>
      <c r="E2536">
        <v>4.6399999999999997</v>
      </c>
      <c r="F2536">
        <v>0.78</v>
      </c>
      <c r="G2536">
        <v>1.03</v>
      </c>
      <c r="H2536">
        <v>1.38</v>
      </c>
      <c r="I2536">
        <v>1.25</v>
      </c>
      <c r="J2536">
        <v>0.15</v>
      </c>
      <c r="K2536">
        <v>0.01</v>
      </c>
    </row>
    <row r="2537" spans="1:11" x14ac:dyDescent="0.35">
      <c r="A2537" s="111">
        <v>42130</v>
      </c>
      <c r="B2537">
        <v>2.85</v>
      </c>
      <c r="C2537">
        <v>2.89</v>
      </c>
      <c r="D2537">
        <v>3.39</v>
      </c>
      <c r="E2537">
        <v>4.6399999999999997</v>
      </c>
      <c r="F2537">
        <v>0.78</v>
      </c>
      <c r="G2537">
        <v>1.03</v>
      </c>
      <c r="H2537">
        <v>1.5</v>
      </c>
      <c r="I2537">
        <v>1.25</v>
      </c>
      <c r="J2537">
        <v>0.15</v>
      </c>
      <c r="K2537">
        <v>0.01</v>
      </c>
    </row>
    <row r="2538" spans="1:11" x14ac:dyDescent="0.35">
      <c r="A2538" s="111">
        <v>42137</v>
      </c>
      <c r="B2538">
        <v>2.85</v>
      </c>
      <c r="C2538">
        <v>2.89</v>
      </c>
      <c r="D2538">
        <v>3.39</v>
      </c>
      <c r="E2538">
        <v>4.6399999999999997</v>
      </c>
      <c r="F2538">
        <v>0.78</v>
      </c>
      <c r="G2538">
        <v>1.03</v>
      </c>
      <c r="H2538">
        <v>1.5</v>
      </c>
      <c r="I2538">
        <v>1.25</v>
      </c>
      <c r="J2538">
        <v>0.15</v>
      </c>
      <c r="K2538">
        <v>0.01</v>
      </c>
    </row>
    <row r="2539" spans="1:11" x14ac:dyDescent="0.35">
      <c r="A2539" s="111">
        <v>42144</v>
      </c>
      <c r="B2539">
        <v>2.85</v>
      </c>
      <c r="C2539">
        <v>2.89</v>
      </c>
      <c r="D2539">
        <v>3.39</v>
      </c>
      <c r="E2539">
        <v>4.6399999999999997</v>
      </c>
      <c r="F2539">
        <v>0.88</v>
      </c>
      <c r="G2539">
        <v>1.03</v>
      </c>
      <c r="H2539">
        <v>1.5</v>
      </c>
      <c r="I2539">
        <v>1.25</v>
      </c>
      <c r="J2539">
        <v>0.15</v>
      </c>
      <c r="K2539">
        <v>0.01</v>
      </c>
    </row>
    <row r="2540" spans="1:11" x14ac:dyDescent="0.35">
      <c r="A2540" s="111">
        <v>42151</v>
      </c>
      <c r="B2540">
        <v>2.85</v>
      </c>
      <c r="C2540">
        <v>2.89</v>
      </c>
      <c r="D2540">
        <v>3.39</v>
      </c>
      <c r="E2540">
        <v>4.6399999999999997</v>
      </c>
      <c r="F2540">
        <v>0.88</v>
      </c>
      <c r="G2540">
        <v>1.03</v>
      </c>
      <c r="H2540">
        <v>1.5</v>
      </c>
      <c r="I2540">
        <v>1.25</v>
      </c>
      <c r="J2540">
        <v>0.15</v>
      </c>
      <c r="K2540">
        <v>0.01</v>
      </c>
    </row>
    <row r="2541" spans="1:11" x14ac:dyDescent="0.35">
      <c r="A2541" s="111">
        <v>42158</v>
      </c>
      <c r="B2541">
        <v>2.85</v>
      </c>
      <c r="C2541">
        <v>2.89</v>
      </c>
      <c r="D2541">
        <v>3.39</v>
      </c>
      <c r="E2541">
        <v>4.6399999999999997</v>
      </c>
      <c r="F2541">
        <v>0.88</v>
      </c>
      <c r="G2541">
        <v>1.03</v>
      </c>
      <c r="H2541">
        <v>1.5</v>
      </c>
      <c r="I2541">
        <v>1.25</v>
      </c>
      <c r="J2541">
        <v>0.15</v>
      </c>
      <c r="K2541">
        <v>0.01</v>
      </c>
    </row>
    <row r="2542" spans="1:11" x14ac:dyDescent="0.35">
      <c r="A2542" s="111">
        <v>42165</v>
      </c>
      <c r="B2542">
        <v>2.85</v>
      </c>
      <c r="C2542">
        <v>2.89</v>
      </c>
      <c r="D2542">
        <v>3.39</v>
      </c>
      <c r="E2542">
        <v>4.6399999999999997</v>
      </c>
      <c r="F2542">
        <v>0.88</v>
      </c>
      <c r="G2542">
        <v>1.03</v>
      </c>
      <c r="H2542">
        <v>1.5</v>
      </c>
      <c r="I2542">
        <v>1.25</v>
      </c>
      <c r="J2542">
        <v>0.15</v>
      </c>
      <c r="K2542">
        <v>0.01</v>
      </c>
    </row>
    <row r="2543" spans="1:11" x14ac:dyDescent="0.35">
      <c r="A2543" s="111">
        <v>42172</v>
      </c>
      <c r="B2543">
        <v>2.85</v>
      </c>
      <c r="C2543">
        <v>2.89</v>
      </c>
      <c r="D2543">
        <v>3.39</v>
      </c>
      <c r="E2543">
        <v>4.6399999999999997</v>
      </c>
      <c r="F2543">
        <v>0.88</v>
      </c>
      <c r="G2543">
        <v>1.03</v>
      </c>
      <c r="H2543">
        <v>1.5</v>
      </c>
      <c r="I2543">
        <v>1.25</v>
      </c>
      <c r="J2543">
        <v>0.15</v>
      </c>
      <c r="K2543">
        <v>0.01</v>
      </c>
    </row>
    <row r="2544" spans="1:11" x14ac:dyDescent="0.35">
      <c r="A2544" s="111">
        <v>42179</v>
      </c>
      <c r="B2544">
        <v>2.85</v>
      </c>
      <c r="C2544">
        <v>2.89</v>
      </c>
      <c r="D2544">
        <v>3.39</v>
      </c>
      <c r="E2544">
        <v>4.6399999999999997</v>
      </c>
      <c r="F2544">
        <v>0.88</v>
      </c>
      <c r="G2544">
        <v>1.03</v>
      </c>
      <c r="H2544">
        <v>1.5</v>
      </c>
      <c r="I2544">
        <v>1.25</v>
      </c>
      <c r="J2544">
        <v>0.15</v>
      </c>
      <c r="K2544">
        <v>0.01</v>
      </c>
    </row>
    <row r="2545" spans="1:11" x14ac:dyDescent="0.35">
      <c r="A2545" s="111">
        <v>42186</v>
      </c>
      <c r="B2545">
        <v>2.85</v>
      </c>
      <c r="C2545">
        <v>2.89</v>
      </c>
      <c r="D2545">
        <v>3.39</v>
      </c>
      <c r="E2545">
        <v>4.6399999999999997</v>
      </c>
      <c r="F2545">
        <v>0.85</v>
      </c>
      <c r="G2545">
        <v>1.03</v>
      </c>
      <c r="H2545">
        <v>1.5</v>
      </c>
      <c r="I2545">
        <v>1.25</v>
      </c>
      <c r="J2545">
        <v>0.15</v>
      </c>
      <c r="K2545">
        <v>0.01</v>
      </c>
    </row>
    <row r="2546" spans="1:11" x14ac:dyDescent="0.35">
      <c r="A2546" s="111">
        <v>42193</v>
      </c>
      <c r="B2546">
        <v>2.85</v>
      </c>
      <c r="C2546">
        <v>2.89</v>
      </c>
      <c r="D2546">
        <v>3.39</v>
      </c>
      <c r="E2546">
        <v>4.6399999999999997</v>
      </c>
      <c r="F2546">
        <v>0.85</v>
      </c>
      <c r="G2546">
        <v>1.03</v>
      </c>
      <c r="H2546">
        <v>1.5</v>
      </c>
      <c r="I2546">
        <v>1.25</v>
      </c>
      <c r="J2546">
        <v>0.15</v>
      </c>
      <c r="K2546">
        <v>0.01</v>
      </c>
    </row>
    <row r="2547" spans="1:11" x14ac:dyDescent="0.35">
      <c r="A2547" s="111">
        <v>42200</v>
      </c>
      <c r="B2547">
        <v>2.85</v>
      </c>
      <c r="C2547">
        <v>2.89</v>
      </c>
      <c r="D2547">
        <v>3.39</v>
      </c>
      <c r="E2547">
        <v>4.6399999999999997</v>
      </c>
      <c r="F2547">
        <v>0.85</v>
      </c>
      <c r="G2547">
        <v>1.03</v>
      </c>
      <c r="H2547">
        <v>1.5</v>
      </c>
      <c r="I2547">
        <v>1.25</v>
      </c>
      <c r="J2547">
        <v>0.15</v>
      </c>
      <c r="K2547">
        <v>0.01</v>
      </c>
    </row>
    <row r="2548" spans="1:11" x14ac:dyDescent="0.35">
      <c r="A2548" s="111">
        <v>42207</v>
      </c>
      <c r="B2548">
        <v>2.7</v>
      </c>
      <c r="C2548">
        <v>2.89</v>
      </c>
      <c r="D2548">
        <v>3.39</v>
      </c>
      <c r="E2548">
        <v>4.6399999999999997</v>
      </c>
      <c r="F2548">
        <v>0.85</v>
      </c>
      <c r="G2548">
        <v>1.03</v>
      </c>
      <c r="H2548">
        <v>1.38</v>
      </c>
      <c r="I2548">
        <v>1.25</v>
      </c>
      <c r="J2548">
        <v>0.05</v>
      </c>
      <c r="K2548">
        <v>0.05</v>
      </c>
    </row>
    <row r="2549" spans="1:11" x14ac:dyDescent="0.35">
      <c r="A2549" s="111">
        <v>42214</v>
      </c>
      <c r="B2549">
        <v>2.7</v>
      </c>
      <c r="C2549">
        <v>2.89</v>
      </c>
      <c r="D2549">
        <v>3.39</v>
      </c>
      <c r="E2549">
        <v>4.6399999999999997</v>
      </c>
      <c r="F2549">
        <v>0.85</v>
      </c>
      <c r="G2549">
        <v>1.03</v>
      </c>
      <c r="H2549">
        <v>1.5</v>
      </c>
      <c r="I2549">
        <v>1.25</v>
      </c>
      <c r="J2549">
        <v>0.05</v>
      </c>
      <c r="K2549">
        <v>0.05</v>
      </c>
    </row>
    <row r="2550" spans="1:11" x14ac:dyDescent="0.35">
      <c r="A2550" s="111">
        <v>42221</v>
      </c>
      <c r="B2550">
        <v>2.7</v>
      </c>
      <c r="C2550">
        <v>2.89</v>
      </c>
      <c r="D2550">
        <v>3.39</v>
      </c>
      <c r="E2550">
        <v>4.6399999999999997</v>
      </c>
      <c r="F2550">
        <v>0.85</v>
      </c>
      <c r="G2550">
        <v>1.03</v>
      </c>
      <c r="H2550">
        <v>1.5</v>
      </c>
      <c r="I2550">
        <v>1.25</v>
      </c>
      <c r="J2550">
        <v>0.05</v>
      </c>
      <c r="K2550">
        <v>0.05</v>
      </c>
    </row>
    <row r="2551" spans="1:11" x14ac:dyDescent="0.35">
      <c r="A2551" s="111">
        <v>42228</v>
      </c>
      <c r="B2551">
        <v>2.7</v>
      </c>
      <c r="C2551">
        <v>2.89</v>
      </c>
      <c r="D2551">
        <v>3.39</v>
      </c>
      <c r="E2551">
        <v>4.6399999999999997</v>
      </c>
      <c r="F2551">
        <v>0.85</v>
      </c>
      <c r="G2551">
        <v>1.03</v>
      </c>
      <c r="H2551">
        <v>1.5</v>
      </c>
      <c r="I2551">
        <v>1.25</v>
      </c>
      <c r="J2551">
        <v>0.05</v>
      </c>
      <c r="K2551">
        <v>0.05</v>
      </c>
    </row>
    <row r="2552" spans="1:11" x14ac:dyDescent="0.35">
      <c r="A2552" s="111">
        <v>42235</v>
      </c>
      <c r="B2552">
        <v>2.7</v>
      </c>
      <c r="C2552">
        <v>2.89</v>
      </c>
      <c r="D2552">
        <v>3.39</v>
      </c>
      <c r="E2552">
        <v>4.6399999999999997</v>
      </c>
      <c r="F2552">
        <v>0.73</v>
      </c>
      <c r="G2552">
        <v>1.03</v>
      </c>
      <c r="H2552">
        <v>1.5</v>
      </c>
      <c r="I2552">
        <v>1.25</v>
      </c>
      <c r="J2552">
        <v>0.05</v>
      </c>
      <c r="K2552">
        <v>0.05</v>
      </c>
    </row>
    <row r="2553" spans="1:11" x14ac:dyDescent="0.35">
      <c r="A2553" s="111">
        <v>42242</v>
      </c>
      <c r="B2553">
        <v>2.7</v>
      </c>
      <c r="C2553">
        <v>2.89</v>
      </c>
      <c r="D2553">
        <v>3.39</v>
      </c>
      <c r="E2553">
        <v>4.6399999999999997</v>
      </c>
      <c r="F2553">
        <v>0.73</v>
      </c>
      <c r="G2553">
        <v>1.03</v>
      </c>
      <c r="H2553">
        <v>1.5</v>
      </c>
      <c r="I2553">
        <v>1.25</v>
      </c>
      <c r="J2553">
        <v>0.05</v>
      </c>
      <c r="K2553">
        <v>0.05</v>
      </c>
    </row>
    <row r="2554" spans="1:11" x14ac:dyDescent="0.35">
      <c r="A2554" s="111">
        <v>42249</v>
      </c>
      <c r="B2554">
        <v>2.7</v>
      </c>
      <c r="C2554">
        <v>2.89</v>
      </c>
      <c r="D2554">
        <v>3.39</v>
      </c>
      <c r="E2554">
        <v>4.6399999999999997</v>
      </c>
      <c r="F2554">
        <v>0.73</v>
      </c>
      <c r="G2554">
        <v>1.03</v>
      </c>
      <c r="H2554">
        <v>1.5</v>
      </c>
      <c r="I2554">
        <v>1.25</v>
      </c>
      <c r="J2554">
        <v>0.05</v>
      </c>
      <c r="K2554">
        <v>0.05</v>
      </c>
    </row>
    <row r="2555" spans="1:11" x14ac:dyDescent="0.35">
      <c r="A2555" s="111">
        <v>42256</v>
      </c>
      <c r="B2555">
        <v>2.7</v>
      </c>
      <c r="C2555">
        <v>2.89</v>
      </c>
      <c r="D2555">
        <v>3.39</v>
      </c>
      <c r="E2555">
        <v>4.6399999999999997</v>
      </c>
      <c r="F2555">
        <v>0.73</v>
      </c>
      <c r="G2555">
        <v>1.03</v>
      </c>
      <c r="H2555">
        <v>1.5</v>
      </c>
      <c r="I2555">
        <v>1.25</v>
      </c>
      <c r="J2555">
        <v>0.05</v>
      </c>
      <c r="K2555">
        <v>0.05</v>
      </c>
    </row>
    <row r="2556" spans="1:11" x14ac:dyDescent="0.35">
      <c r="A2556" s="111">
        <v>42263</v>
      </c>
      <c r="B2556">
        <v>2.7</v>
      </c>
      <c r="C2556">
        <v>2.89</v>
      </c>
      <c r="D2556">
        <v>3.39</v>
      </c>
      <c r="E2556">
        <v>4.6399999999999997</v>
      </c>
      <c r="F2556">
        <v>0.73</v>
      </c>
      <c r="G2556">
        <v>1.03</v>
      </c>
      <c r="H2556">
        <v>1.5</v>
      </c>
      <c r="I2556">
        <v>1.25</v>
      </c>
      <c r="J2556">
        <v>0.05</v>
      </c>
      <c r="K2556">
        <v>0.05</v>
      </c>
    </row>
    <row r="2557" spans="1:11" x14ac:dyDescent="0.35">
      <c r="A2557" s="111">
        <v>42270</v>
      </c>
      <c r="B2557">
        <v>2.7</v>
      </c>
      <c r="C2557">
        <v>2.89</v>
      </c>
      <c r="D2557">
        <v>3.39</v>
      </c>
      <c r="E2557">
        <v>4.6399999999999997</v>
      </c>
      <c r="F2557">
        <v>0.73</v>
      </c>
      <c r="G2557">
        <v>1.03</v>
      </c>
      <c r="H2557">
        <v>1.5</v>
      </c>
      <c r="I2557">
        <v>1.25</v>
      </c>
      <c r="J2557">
        <v>0.05</v>
      </c>
      <c r="K2557">
        <v>0.05</v>
      </c>
    </row>
    <row r="2558" spans="1:11" x14ac:dyDescent="0.35">
      <c r="A2558" s="111">
        <v>42277</v>
      </c>
      <c r="B2558">
        <v>2.7</v>
      </c>
      <c r="C2558">
        <v>2.89</v>
      </c>
      <c r="D2558">
        <v>3.39</v>
      </c>
      <c r="E2558">
        <v>4.6399999999999997</v>
      </c>
      <c r="F2558">
        <v>0.73</v>
      </c>
      <c r="G2558">
        <v>1.03</v>
      </c>
      <c r="H2558">
        <v>1.5</v>
      </c>
      <c r="I2558">
        <v>1.25</v>
      </c>
      <c r="J2558">
        <v>0.05</v>
      </c>
      <c r="K2558">
        <v>0.05</v>
      </c>
    </row>
    <row r="2559" spans="1:11" x14ac:dyDescent="0.35">
      <c r="A2559" s="111">
        <v>42284</v>
      </c>
      <c r="B2559">
        <v>2.7</v>
      </c>
      <c r="C2559">
        <v>2.89</v>
      </c>
      <c r="D2559">
        <v>3.39</v>
      </c>
      <c r="E2559">
        <v>4.6399999999999997</v>
      </c>
      <c r="F2559">
        <v>0.73</v>
      </c>
      <c r="G2559">
        <v>1.03</v>
      </c>
      <c r="H2559">
        <v>1.5</v>
      </c>
      <c r="I2559">
        <v>1.25</v>
      </c>
      <c r="J2559">
        <v>0.05</v>
      </c>
      <c r="K2559">
        <v>0.05</v>
      </c>
    </row>
    <row r="2560" spans="1:11" x14ac:dyDescent="0.35">
      <c r="A2560" s="111">
        <v>42291</v>
      </c>
      <c r="B2560">
        <v>2.7</v>
      </c>
      <c r="C2560">
        <v>2.89</v>
      </c>
      <c r="D2560">
        <v>3.39</v>
      </c>
      <c r="E2560">
        <v>4.6399999999999997</v>
      </c>
      <c r="F2560">
        <v>0.73</v>
      </c>
      <c r="G2560">
        <v>1.03</v>
      </c>
      <c r="H2560">
        <v>1.5</v>
      </c>
      <c r="I2560">
        <v>1.25</v>
      </c>
      <c r="J2560">
        <v>0.05</v>
      </c>
      <c r="K2560">
        <v>0.05</v>
      </c>
    </row>
    <row r="2561" spans="1:11" x14ac:dyDescent="0.35">
      <c r="A2561" s="111">
        <v>42298</v>
      </c>
      <c r="B2561">
        <v>2.7</v>
      </c>
      <c r="C2561">
        <v>2.89</v>
      </c>
      <c r="D2561">
        <v>3.39</v>
      </c>
      <c r="E2561">
        <v>4.6399999999999997</v>
      </c>
      <c r="F2561">
        <v>0.73</v>
      </c>
      <c r="G2561">
        <v>1.03</v>
      </c>
      <c r="H2561">
        <v>1.5</v>
      </c>
      <c r="I2561">
        <v>1.25</v>
      </c>
      <c r="J2561">
        <v>0.05</v>
      </c>
      <c r="K2561">
        <v>0.05</v>
      </c>
    </row>
    <row r="2562" spans="1:11" x14ac:dyDescent="0.35">
      <c r="A2562" s="111">
        <v>42305</v>
      </c>
      <c r="B2562">
        <v>2.7</v>
      </c>
      <c r="C2562">
        <v>2.89</v>
      </c>
      <c r="D2562">
        <v>3.39</v>
      </c>
      <c r="E2562">
        <v>4.6399999999999997</v>
      </c>
      <c r="F2562">
        <v>0.73</v>
      </c>
      <c r="G2562">
        <v>1.03</v>
      </c>
      <c r="H2562">
        <v>1.5</v>
      </c>
      <c r="I2562">
        <v>1.25</v>
      </c>
      <c r="J2562">
        <v>0.05</v>
      </c>
      <c r="K2562">
        <v>0.05</v>
      </c>
    </row>
    <row r="2563" spans="1:11" x14ac:dyDescent="0.35">
      <c r="A2563" s="111">
        <v>42312</v>
      </c>
      <c r="B2563">
        <v>2.7</v>
      </c>
      <c r="C2563">
        <v>3.14</v>
      </c>
      <c r="D2563">
        <v>3.39</v>
      </c>
      <c r="E2563">
        <v>4.6399999999999997</v>
      </c>
      <c r="F2563">
        <v>0.73</v>
      </c>
      <c r="G2563">
        <v>1.03</v>
      </c>
      <c r="H2563">
        <v>1.5</v>
      </c>
      <c r="I2563">
        <v>1.25</v>
      </c>
      <c r="J2563">
        <v>0.05</v>
      </c>
      <c r="K2563">
        <v>0.05</v>
      </c>
    </row>
    <row r="2564" spans="1:11" x14ac:dyDescent="0.35">
      <c r="A2564" s="111">
        <v>42319</v>
      </c>
      <c r="B2564">
        <v>2.7</v>
      </c>
      <c r="C2564">
        <v>3.14</v>
      </c>
      <c r="D2564">
        <v>3.39</v>
      </c>
      <c r="E2564">
        <v>4.6399999999999997</v>
      </c>
      <c r="F2564">
        <v>0.85</v>
      </c>
      <c r="G2564">
        <v>1.03</v>
      </c>
      <c r="H2564">
        <v>1.5</v>
      </c>
      <c r="I2564">
        <v>1.25</v>
      </c>
      <c r="J2564">
        <v>0.05</v>
      </c>
      <c r="K2564">
        <v>0.05</v>
      </c>
    </row>
    <row r="2565" spans="1:11" x14ac:dyDescent="0.35">
      <c r="A2565" s="111">
        <v>42326</v>
      </c>
      <c r="B2565">
        <v>2.7</v>
      </c>
      <c r="C2565">
        <v>3.14</v>
      </c>
      <c r="D2565">
        <v>3.39</v>
      </c>
      <c r="E2565">
        <v>4.6399999999999997</v>
      </c>
      <c r="F2565">
        <v>0.85</v>
      </c>
      <c r="G2565">
        <v>1.03</v>
      </c>
      <c r="H2565">
        <v>1.5</v>
      </c>
      <c r="I2565">
        <v>1.25</v>
      </c>
      <c r="J2565">
        <v>0.05</v>
      </c>
      <c r="K2565">
        <v>0.05</v>
      </c>
    </row>
    <row r="2566" spans="1:11" x14ac:dyDescent="0.35">
      <c r="A2566" s="111">
        <v>42333</v>
      </c>
      <c r="B2566">
        <v>2.7</v>
      </c>
      <c r="C2566">
        <v>3.14</v>
      </c>
      <c r="D2566">
        <v>3.39</v>
      </c>
      <c r="E2566">
        <v>4.6399999999999997</v>
      </c>
      <c r="F2566">
        <v>0.85</v>
      </c>
      <c r="G2566">
        <v>1.03</v>
      </c>
      <c r="H2566">
        <v>1.5</v>
      </c>
      <c r="I2566">
        <v>1.25</v>
      </c>
      <c r="J2566">
        <v>0.05</v>
      </c>
      <c r="K2566">
        <v>0.05</v>
      </c>
    </row>
    <row r="2567" spans="1:11" x14ac:dyDescent="0.35">
      <c r="A2567" s="111">
        <v>42340</v>
      </c>
      <c r="B2567">
        <v>2.7</v>
      </c>
      <c r="C2567">
        <v>3.14</v>
      </c>
      <c r="D2567">
        <v>3.39</v>
      </c>
      <c r="E2567">
        <v>4.6399999999999997</v>
      </c>
      <c r="F2567">
        <v>0.85</v>
      </c>
      <c r="G2567">
        <v>1.03</v>
      </c>
      <c r="H2567">
        <v>1.5</v>
      </c>
      <c r="I2567">
        <v>1.25</v>
      </c>
      <c r="J2567">
        <v>0.05</v>
      </c>
      <c r="K2567">
        <v>0.05</v>
      </c>
    </row>
    <row r="2568" spans="1:11" x14ac:dyDescent="0.35">
      <c r="A2568" s="111">
        <v>42347</v>
      </c>
      <c r="B2568">
        <v>2.7</v>
      </c>
      <c r="C2568">
        <v>3.14</v>
      </c>
      <c r="D2568">
        <v>3.39</v>
      </c>
      <c r="E2568">
        <v>4.6399999999999997</v>
      </c>
      <c r="F2568">
        <v>0.85</v>
      </c>
      <c r="G2568">
        <v>1.03</v>
      </c>
      <c r="H2568">
        <v>1.5</v>
      </c>
      <c r="I2568">
        <v>1.25</v>
      </c>
      <c r="J2568">
        <v>0.05</v>
      </c>
      <c r="K2568">
        <v>0.05</v>
      </c>
    </row>
    <row r="2569" spans="1:11" x14ac:dyDescent="0.35">
      <c r="A2569" s="111">
        <v>42354</v>
      </c>
      <c r="B2569">
        <v>2.7</v>
      </c>
      <c r="C2569">
        <v>3.14</v>
      </c>
      <c r="D2569">
        <v>3.39</v>
      </c>
      <c r="E2569">
        <v>4.6399999999999997</v>
      </c>
      <c r="F2569">
        <v>0.85</v>
      </c>
      <c r="G2569">
        <v>1.03</v>
      </c>
      <c r="H2569">
        <v>1.5</v>
      </c>
      <c r="I2569">
        <v>1.25</v>
      </c>
      <c r="J2569">
        <v>0.05</v>
      </c>
      <c r="K2569">
        <v>0.05</v>
      </c>
    </row>
    <row r="2570" spans="1:11" x14ac:dyDescent="0.35">
      <c r="A2570" s="111">
        <v>42361</v>
      </c>
      <c r="B2570">
        <v>2.7</v>
      </c>
      <c r="C2570">
        <v>3.14</v>
      </c>
      <c r="D2570">
        <v>3.39</v>
      </c>
      <c r="E2570">
        <v>4.6399999999999997</v>
      </c>
      <c r="F2570">
        <v>0.85</v>
      </c>
      <c r="G2570">
        <v>1.03</v>
      </c>
      <c r="H2570">
        <v>1.5</v>
      </c>
      <c r="I2570">
        <v>1.25</v>
      </c>
      <c r="J2570">
        <v>0.05</v>
      </c>
      <c r="K2570">
        <v>0.05</v>
      </c>
    </row>
    <row r="2571" spans="1:11" x14ac:dyDescent="0.35">
      <c r="A2571" s="111">
        <v>42368</v>
      </c>
      <c r="B2571">
        <v>2.7</v>
      </c>
      <c r="C2571">
        <v>3.14</v>
      </c>
      <c r="D2571">
        <v>3.39</v>
      </c>
      <c r="E2571">
        <v>4.6399999999999997</v>
      </c>
      <c r="F2571">
        <v>0.85</v>
      </c>
      <c r="G2571">
        <v>1.03</v>
      </c>
      <c r="H2571">
        <v>1.5</v>
      </c>
      <c r="I2571">
        <v>1.25</v>
      </c>
      <c r="J2571">
        <v>0.05</v>
      </c>
      <c r="K2571">
        <v>0.05</v>
      </c>
    </row>
    <row r="2572" spans="1:11" x14ac:dyDescent="0.35">
      <c r="A2572" s="111">
        <v>42375</v>
      </c>
      <c r="B2572">
        <v>2.7</v>
      </c>
      <c r="C2572">
        <v>3.14</v>
      </c>
      <c r="D2572">
        <v>3.39</v>
      </c>
      <c r="E2572">
        <v>4.6399999999999997</v>
      </c>
      <c r="F2572">
        <v>0.85</v>
      </c>
      <c r="G2572">
        <v>1.03</v>
      </c>
      <c r="H2572">
        <v>1.5</v>
      </c>
      <c r="I2572">
        <v>1.25</v>
      </c>
      <c r="J2572">
        <v>0.05</v>
      </c>
      <c r="K2572">
        <v>0.05</v>
      </c>
    </row>
    <row r="2573" spans="1:11" x14ac:dyDescent="0.35">
      <c r="A2573" s="111">
        <v>42382</v>
      </c>
      <c r="B2573">
        <v>2.7</v>
      </c>
      <c r="C2573">
        <v>3.14</v>
      </c>
      <c r="D2573">
        <v>3.39</v>
      </c>
      <c r="E2573">
        <v>4.6399999999999997</v>
      </c>
      <c r="F2573">
        <v>0.85</v>
      </c>
      <c r="G2573">
        <v>1.03</v>
      </c>
      <c r="H2573">
        <v>1.5</v>
      </c>
      <c r="I2573">
        <v>1.25</v>
      </c>
      <c r="J2573">
        <v>0.05</v>
      </c>
      <c r="K2573">
        <v>0.05</v>
      </c>
    </row>
    <row r="2574" spans="1:11" x14ac:dyDescent="0.35">
      <c r="A2574" s="111">
        <v>42389</v>
      </c>
      <c r="B2574">
        <v>2.7</v>
      </c>
      <c r="C2574">
        <v>3.14</v>
      </c>
      <c r="D2574">
        <v>3.39</v>
      </c>
      <c r="E2574">
        <v>4.6399999999999997</v>
      </c>
      <c r="F2574">
        <v>0.85</v>
      </c>
      <c r="G2574">
        <v>1.03</v>
      </c>
      <c r="H2574">
        <v>1.5</v>
      </c>
      <c r="I2574">
        <v>1.25</v>
      </c>
      <c r="J2574">
        <v>0.05</v>
      </c>
      <c r="K2574">
        <v>0.05</v>
      </c>
    </row>
    <row r="2575" spans="1:11" x14ac:dyDescent="0.35">
      <c r="A2575" s="111">
        <v>42396</v>
      </c>
      <c r="B2575">
        <v>2.7</v>
      </c>
      <c r="C2575">
        <v>3.14</v>
      </c>
      <c r="D2575">
        <v>3.39</v>
      </c>
      <c r="E2575">
        <v>4.6399999999999997</v>
      </c>
      <c r="F2575">
        <v>0.85</v>
      </c>
      <c r="G2575">
        <v>1.03</v>
      </c>
      <c r="H2575">
        <v>1.5</v>
      </c>
      <c r="I2575">
        <v>1.25</v>
      </c>
      <c r="J2575">
        <v>0.05</v>
      </c>
      <c r="K2575">
        <v>0.05</v>
      </c>
    </row>
    <row r="2576" spans="1:11" x14ac:dyDescent="0.35">
      <c r="A2576" s="111">
        <v>42403</v>
      </c>
      <c r="B2576">
        <v>2.7</v>
      </c>
      <c r="C2576">
        <v>3.14</v>
      </c>
      <c r="D2576">
        <v>3.39</v>
      </c>
      <c r="E2576">
        <v>4.6399999999999997</v>
      </c>
      <c r="F2576">
        <v>0.85</v>
      </c>
      <c r="G2576">
        <v>1.03</v>
      </c>
      <c r="H2576">
        <v>1.5</v>
      </c>
      <c r="I2576">
        <v>1.25</v>
      </c>
      <c r="J2576">
        <v>0.05</v>
      </c>
      <c r="K2576">
        <v>0.05</v>
      </c>
    </row>
    <row r="2577" spans="1:11" x14ac:dyDescent="0.35">
      <c r="A2577" s="111">
        <v>42410</v>
      </c>
      <c r="B2577">
        <v>2.7</v>
      </c>
      <c r="C2577">
        <v>3.14</v>
      </c>
      <c r="D2577">
        <v>3.39</v>
      </c>
      <c r="E2577">
        <v>4.6399999999999997</v>
      </c>
      <c r="F2577">
        <v>0.85</v>
      </c>
      <c r="G2577">
        <v>1.03</v>
      </c>
      <c r="H2577">
        <v>1.5</v>
      </c>
      <c r="I2577">
        <v>1.25</v>
      </c>
      <c r="J2577">
        <v>0.05</v>
      </c>
      <c r="K2577">
        <v>0.05</v>
      </c>
    </row>
    <row r="2578" spans="1:11" x14ac:dyDescent="0.35">
      <c r="A2578" s="111">
        <v>42417</v>
      </c>
      <c r="B2578">
        <v>2.7</v>
      </c>
      <c r="C2578">
        <v>3.14</v>
      </c>
      <c r="D2578">
        <v>3.39</v>
      </c>
      <c r="E2578">
        <v>4.6399999999999997</v>
      </c>
      <c r="F2578">
        <v>0.85</v>
      </c>
      <c r="G2578">
        <v>1.03</v>
      </c>
      <c r="H2578">
        <v>1.5</v>
      </c>
      <c r="I2578">
        <v>1.25</v>
      </c>
      <c r="J2578">
        <v>0.05</v>
      </c>
      <c r="K2578">
        <v>0.05</v>
      </c>
    </row>
    <row r="2579" spans="1:11" x14ac:dyDescent="0.35">
      <c r="A2579" s="111">
        <v>42424</v>
      </c>
      <c r="B2579">
        <v>2.7</v>
      </c>
      <c r="C2579">
        <v>3.14</v>
      </c>
      <c r="D2579">
        <v>3.39</v>
      </c>
      <c r="E2579">
        <v>4.6399999999999997</v>
      </c>
      <c r="F2579">
        <v>0.85</v>
      </c>
      <c r="G2579">
        <v>1.03</v>
      </c>
      <c r="H2579">
        <v>1.5</v>
      </c>
      <c r="I2579">
        <v>1.25</v>
      </c>
      <c r="J2579">
        <v>0.05</v>
      </c>
      <c r="K2579">
        <v>0.05</v>
      </c>
    </row>
    <row r="2580" spans="1:11" x14ac:dyDescent="0.35">
      <c r="A2580" s="111">
        <v>42431</v>
      </c>
      <c r="B2580">
        <v>2.7</v>
      </c>
      <c r="C2580">
        <v>3.14</v>
      </c>
      <c r="D2580">
        <v>3.39</v>
      </c>
      <c r="E2580">
        <v>4.6399999999999997</v>
      </c>
      <c r="F2580">
        <v>0.85</v>
      </c>
      <c r="G2580">
        <v>1.03</v>
      </c>
      <c r="H2580">
        <v>1.5</v>
      </c>
      <c r="I2580">
        <v>1.25</v>
      </c>
      <c r="J2580">
        <v>0.05</v>
      </c>
      <c r="K2580">
        <v>0.05</v>
      </c>
    </row>
    <row r="2581" spans="1:11" x14ac:dyDescent="0.35">
      <c r="A2581" s="111">
        <v>42438</v>
      </c>
      <c r="B2581">
        <v>2.7</v>
      </c>
      <c r="C2581">
        <v>3.14</v>
      </c>
      <c r="D2581">
        <v>3.39</v>
      </c>
      <c r="E2581">
        <v>4.6399999999999997</v>
      </c>
      <c r="F2581">
        <v>0.85</v>
      </c>
      <c r="G2581">
        <v>1.1499999999999999</v>
      </c>
      <c r="H2581">
        <v>1.38</v>
      </c>
      <c r="I2581">
        <v>1.1499999999999999</v>
      </c>
      <c r="J2581">
        <v>0.05</v>
      </c>
      <c r="K2581">
        <v>0.05</v>
      </c>
    </row>
    <row r="2582" spans="1:11" x14ac:dyDescent="0.35">
      <c r="A2582" s="111">
        <v>42445</v>
      </c>
      <c r="B2582">
        <v>2.7</v>
      </c>
      <c r="C2582">
        <v>3.14</v>
      </c>
      <c r="D2582">
        <v>3.39</v>
      </c>
      <c r="E2582">
        <v>4.6399999999999997</v>
      </c>
      <c r="F2582">
        <v>0.85</v>
      </c>
      <c r="G2582">
        <v>1.1499999999999999</v>
      </c>
      <c r="H2582">
        <v>1.38</v>
      </c>
      <c r="I2582">
        <v>1.1499999999999999</v>
      </c>
      <c r="J2582">
        <v>0.05</v>
      </c>
      <c r="K2582">
        <v>0.05</v>
      </c>
    </row>
    <row r="2583" spans="1:11" x14ac:dyDescent="0.35">
      <c r="A2583" s="111">
        <v>42452</v>
      </c>
      <c r="B2583">
        <v>2.7</v>
      </c>
      <c r="C2583">
        <v>3.14</v>
      </c>
      <c r="D2583">
        <v>3.39</v>
      </c>
      <c r="E2583">
        <v>4.6399999999999997</v>
      </c>
      <c r="F2583">
        <v>0.85</v>
      </c>
      <c r="G2583">
        <v>1.1499999999999999</v>
      </c>
      <c r="H2583">
        <v>1.38</v>
      </c>
      <c r="I2583">
        <v>1.1499999999999999</v>
      </c>
      <c r="J2583">
        <v>0.05</v>
      </c>
      <c r="K2583">
        <v>0.05</v>
      </c>
    </row>
    <row r="2584" spans="1:11" x14ac:dyDescent="0.35">
      <c r="A2584" s="111">
        <v>42459</v>
      </c>
      <c r="B2584">
        <v>2.7</v>
      </c>
      <c r="C2584">
        <v>3.14</v>
      </c>
      <c r="D2584">
        <v>3.39</v>
      </c>
      <c r="E2584">
        <v>4.6399999999999997</v>
      </c>
      <c r="F2584">
        <v>0.85</v>
      </c>
      <c r="G2584">
        <v>1.1499999999999999</v>
      </c>
      <c r="H2584">
        <v>1.38</v>
      </c>
      <c r="I2584">
        <v>1.1499999999999999</v>
      </c>
      <c r="J2584">
        <v>0.05</v>
      </c>
      <c r="K2584">
        <v>0.05</v>
      </c>
    </row>
    <row r="2585" spans="1:11" x14ac:dyDescent="0.35">
      <c r="A2585" s="111">
        <v>42466</v>
      </c>
      <c r="B2585">
        <v>2.7</v>
      </c>
      <c r="C2585">
        <v>3.14</v>
      </c>
      <c r="D2585">
        <v>3.39</v>
      </c>
      <c r="E2585">
        <v>4.6399999999999997</v>
      </c>
      <c r="F2585">
        <v>0.85</v>
      </c>
      <c r="G2585">
        <v>1.1499999999999999</v>
      </c>
      <c r="H2585">
        <v>1.38</v>
      </c>
      <c r="I2585">
        <v>1.1499999999999999</v>
      </c>
      <c r="J2585">
        <v>0.05</v>
      </c>
      <c r="K2585">
        <v>0.05</v>
      </c>
    </row>
    <row r="2586" spans="1:11" x14ac:dyDescent="0.35">
      <c r="A2586" s="111">
        <v>42473</v>
      </c>
      <c r="B2586">
        <v>2.7</v>
      </c>
      <c r="C2586">
        <v>3.14</v>
      </c>
      <c r="D2586">
        <v>3.39</v>
      </c>
      <c r="E2586">
        <v>4.6399999999999997</v>
      </c>
      <c r="F2586">
        <v>0.85</v>
      </c>
      <c r="G2586">
        <v>1.1499999999999999</v>
      </c>
      <c r="H2586">
        <v>1.38</v>
      </c>
      <c r="I2586">
        <v>1.1499999999999999</v>
      </c>
      <c r="J2586">
        <v>0.05</v>
      </c>
      <c r="K2586">
        <v>0.05</v>
      </c>
    </row>
    <row r="2587" spans="1:11" x14ac:dyDescent="0.35">
      <c r="A2587" s="111">
        <v>42480</v>
      </c>
      <c r="B2587">
        <v>2.7</v>
      </c>
      <c r="C2587">
        <v>3.14</v>
      </c>
      <c r="D2587">
        <v>3.39</v>
      </c>
      <c r="E2587">
        <v>4.6399999999999997</v>
      </c>
      <c r="F2587">
        <v>0.85</v>
      </c>
      <c r="G2587">
        <v>1.1499999999999999</v>
      </c>
      <c r="H2587">
        <v>1.38</v>
      </c>
      <c r="I2587">
        <v>1.1499999999999999</v>
      </c>
      <c r="J2587">
        <v>0.05</v>
      </c>
      <c r="K2587">
        <v>0.05</v>
      </c>
    </row>
    <row r="2588" spans="1:11" x14ac:dyDescent="0.35">
      <c r="A2588" s="111">
        <v>42487</v>
      </c>
      <c r="B2588">
        <v>2.7</v>
      </c>
      <c r="C2588">
        <v>3.14</v>
      </c>
      <c r="D2588">
        <v>3.39</v>
      </c>
      <c r="E2588">
        <v>4.6399999999999997</v>
      </c>
      <c r="F2588">
        <v>0.85</v>
      </c>
      <c r="G2588">
        <v>1.1499999999999999</v>
      </c>
      <c r="H2588">
        <v>1.38</v>
      </c>
      <c r="I2588">
        <v>1.1499999999999999</v>
      </c>
      <c r="J2588">
        <v>0.05</v>
      </c>
      <c r="K2588">
        <v>0.05</v>
      </c>
    </row>
    <row r="2589" spans="1:11" x14ac:dyDescent="0.35">
      <c r="A2589" s="111">
        <v>42494</v>
      </c>
      <c r="B2589">
        <v>2.7</v>
      </c>
      <c r="C2589">
        <v>3.14</v>
      </c>
      <c r="D2589">
        <v>3.39</v>
      </c>
      <c r="E2589">
        <v>4.6399999999999997</v>
      </c>
      <c r="F2589">
        <v>0.85</v>
      </c>
      <c r="G2589">
        <v>1.1499999999999999</v>
      </c>
      <c r="H2589">
        <v>1.38</v>
      </c>
      <c r="I2589">
        <v>1.1499999999999999</v>
      </c>
      <c r="J2589">
        <v>0.05</v>
      </c>
      <c r="K2589">
        <v>0.05</v>
      </c>
    </row>
    <row r="2590" spans="1:11" x14ac:dyDescent="0.35">
      <c r="A2590" s="111">
        <v>42501</v>
      </c>
      <c r="B2590">
        <v>2.7</v>
      </c>
      <c r="C2590">
        <v>3.14</v>
      </c>
      <c r="D2590">
        <v>3.39</v>
      </c>
      <c r="E2590">
        <v>4.6399999999999997</v>
      </c>
      <c r="F2590">
        <v>0.85</v>
      </c>
      <c r="G2590">
        <v>1.1499999999999999</v>
      </c>
      <c r="H2590">
        <v>1.38</v>
      </c>
      <c r="I2590">
        <v>1.1499999999999999</v>
      </c>
      <c r="J2590">
        <v>0.05</v>
      </c>
      <c r="K2590">
        <v>0.05</v>
      </c>
    </row>
    <row r="2591" spans="1:11" x14ac:dyDescent="0.35">
      <c r="A2591" s="111">
        <v>42508</v>
      </c>
      <c r="B2591">
        <v>2.7</v>
      </c>
      <c r="C2591">
        <v>3.14</v>
      </c>
      <c r="D2591">
        <v>3.39</v>
      </c>
      <c r="E2591">
        <v>4.6399999999999997</v>
      </c>
      <c r="F2591">
        <v>0.85</v>
      </c>
      <c r="G2591">
        <v>1.1499999999999999</v>
      </c>
      <c r="H2591">
        <v>1.38</v>
      </c>
      <c r="I2591">
        <v>1.1499999999999999</v>
      </c>
      <c r="J2591">
        <v>0.05</v>
      </c>
      <c r="K2591">
        <v>0.05</v>
      </c>
    </row>
    <row r="2592" spans="1:11" x14ac:dyDescent="0.35">
      <c r="A2592" s="111">
        <v>42515</v>
      </c>
      <c r="B2592">
        <v>2.7</v>
      </c>
      <c r="C2592">
        <v>3.14</v>
      </c>
      <c r="D2592">
        <v>3.39</v>
      </c>
      <c r="E2592">
        <v>4.6399999999999997</v>
      </c>
      <c r="F2592">
        <v>0.85</v>
      </c>
      <c r="G2592">
        <v>1.1499999999999999</v>
      </c>
      <c r="H2592">
        <v>1.38</v>
      </c>
      <c r="I2592">
        <v>1.1499999999999999</v>
      </c>
      <c r="J2592">
        <v>0.05</v>
      </c>
      <c r="K2592">
        <v>0.05</v>
      </c>
    </row>
    <row r="2593" spans="1:11" x14ac:dyDescent="0.35">
      <c r="A2593" s="111">
        <v>42522</v>
      </c>
      <c r="B2593">
        <v>2.7</v>
      </c>
      <c r="C2593">
        <v>3.14</v>
      </c>
      <c r="D2593">
        <v>3.39</v>
      </c>
      <c r="E2593">
        <v>4.6399999999999997</v>
      </c>
      <c r="F2593">
        <v>0.85</v>
      </c>
      <c r="G2593">
        <v>1.1499999999999999</v>
      </c>
      <c r="H2593">
        <v>1.38</v>
      </c>
      <c r="I2593">
        <v>1.1499999999999999</v>
      </c>
      <c r="J2593">
        <v>0.05</v>
      </c>
      <c r="K2593">
        <v>0.05</v>
      </c>
    </row>
    <row r="2594" spans="1:11" x14ac:dyDescent="0.35">
      <c r="A2594" s="111">
        <v>42529</v>
      </c>
      <c r="B2594">
        <v>2.7</v>
      </c>
      <c r="C2594">
        <v>3.14</v>
      </c>
      <c r="D2594">
        <v>3.39</v>
      </c>
      <c r="E2594">
        <v>4.6399999999999997</v>
      </c>
      <c r="F2594">
        <v>0.85</v>
      </c>
      <c r="G2594">
        <v>1.1499999999999999</v>
      </c>
      <c r="H2594">
        <v>1.38</v>
      </c>
      <c r="I2594">
        <v>1.1499999999999999</v>
      </c>
      <c r="J2594">
        <v>0.05</v>
      </c>
      <c r="K2594">
        <v>0.05</v>
      </c>
    </row>
    <row r="2595" spans="1:11" x14ac:dyDescent="0.35">
      <c r="A2595" s="111">
        <v>42536</v>
      </c>
      <c r="B2595">
        <v>2.7</v>
      </c>
      <c r="C2595">
        <v>3.14</v>
      </c>
      <c r="D2595">
        <v>3.39</v>
      </c>
      <c r="E2595">
        <v>4.6399999999999997</v>
      </c>
      <c r="F2595">
        <v>0.85</v>
      </c>
      <c r="G2595">
        <v>1.1499999999999999</v>
      </c>
      <c r="H2595">
        <v>1.38</v>
      </c>
      <c r="I2595">
        <v>1.1499999999999999</v>
      </c>
      <c r="J2595">
        <v>0.05</v>
      </c>
      <c r="K2595">
        <v>0.05</v>
      </c>
    </row>
    <row r="2596" spans="1:11" x14ac:dyDescent="0.35">
      <c r="A2596" s="111">
        <v>42543</v>
      </c>
      <c r="B2596">
        <v>2.7</v>
      </c>
      <c r="C2596">
        <v>3.14</v>
      </c>
      <c r="D2596">
        <v>3.39</v>
      </c>
      <c r="E2596">
        <v>4.6399999999999997</v>
      </c>
      <c r="F2596">
        <v>0.85</v>
      </c>
      <c r="G2596">
        <v>1.1499999999999999</v>
      </c>
      <c r="H2596">
        <v>1.38</v>
      </c>
      <c r="I2596">
        <v>1.1499999999999999</v>
      </c>
      <c r="J2596">
        <v>0.05</v>
      </c>
      <c r="K2596">
        <v>0.05</v>
      </c>
    </row>
    <row r="2597" spans="1:11" x14ac:dyDescent="0.35">
      <c r="A2597" s="111">
        <v>42550</v>
      </c>
      <c r="B2597">
        <v>2.7</v>
      </c>
      <c r="C2597">
        <v>3.14</v>
      </c>
      <c r="D2597">
        <v>3.39</v>
      </c>
      <c r="E2597">
        <v>4.6399999999999997</v>
      </c>
      <c r="F2597">
        <v>0.85</v>
      </c>
      <c r="G2597">
        <v>1.1499999999999999</v>
      </c>
      <c r="H2597">
        <v>1.38</v>
      </c>
      <c r="I2597">
        <v>1.1499999999999999</v>
      </c>
      <c r="J2597">
        <v>0.05</v>
      </c>
      <c r="K2597">
        <v>0.05</v>
      </c>
    </row>
    <row r="2598" spans="1:11" x14ac:dyDescent="0.35">
      <c r="A2598" s="111">
        <v>42557</v>
      </c>
      <c r="B2598">
        <v>2.7</v>
      </c>
      <c r="C2598">
        <v>3.14</v>
      </c>
      <c r="D2598">
        <v>3.39</v>
      </c>
      <c r="E2598">
        <v>4.74</v>
      </c>
      <c r="F2598">
        <v>0.85</v>
      </c>
      <c r="G2598">
        <v>1.1499999999999999</v>
      </c>
      <c r="H2598">
        <v>1.38</v>
      </c>
      <c r="I2598">
        <v>1.1499999999999999</v>
      </c>
      <c r="J2598">
        <v>0.05</v>
      </c>
      <c r="K2598">
        <v>0.05</v>
      </c>
    </row>
    <row r="2599" spans="1:11" x14ac:dyDescent="0.35">
      <c r="A2599" s="111">
        <v>42564</v>
      </c>
      <c r="B2599">
        <v>2.7</v>
      </c>
      <c r="C2599">
        <v>3.14</v>
      </c>
      <c r="D2599">
        <v>3.39</v>
      </c>
      <c r="E2599">
        <v>4.74</v>
      </c>
      <c r="F2599">
        <v>0.85</v>
      </c>
      <c r="G2599">
        <v>1.1499999999999999</v>
      </c>
      <c r="H2599">
        <v>1.38</v>
      </c>
      <c r="I2599">
        <v>1.1499999999999999</v>
      </c>
      <c r="J2599">
        <v>0.05</v>
      </c>
      <c r="K2599">
        <v>0.05</v>
      </c>
    </row>
    <row r="2600" spans="1:11" x14ac:dyDescent="0.35">
      <c r="A2600" s="111">
        <v>42571</v>
      </c>
      <c r="B2600">
        <v>2.7</v>
      </c>
      <c r="C2600">
        <v>3.14</v>
      </c>
      <c r="D2600">
        <v>3.39</v>
      </c>
      <c r="E2600">
        <v>4.74</v>
      </c>
      <c r="F2600">
        <v>0.85</v>
      </c>
      <c r="G2600">
        <v>1.1499999999999999</v>
      </c>
      <c r="H2600">
        <v>1.38</v>
      </c>
      <c r="I2600">
        <v>1.1499999999999999</v>
      </c>
      <c r="J2600">
        <v>0.05</v>
      </c>
      <c r="K2600">
        <v>0.05</v>
      </c>
    </row>
    <row r="2601" spans="1:11" x14ac:dyDescent="0.35">
      <c r="A2601" s="111">
        <v>42578</v>
      </c>
      <c r="B2601">
        <v>2.7</v>
      </c>
      <c r="C2601">
        <v>3.14</v>
      </c>
      <c r="D2601">
        <v>3.39</v>
      </c>
      <c r="E2601">
        <v>4.74</v>
      </c>
      <c r="F2601">
        <v>0.85</v>
      </c>
      <c r="G2601">
        <v>1.1499999999999999</v>
      </c>
      <c r="H2601">
        <v>1.38</v>
      </c>
      <c r="I2601">
        <v>1.1499999999999999</v>
      </c>
      <c r="J2601">
        <v>0.05</v>
      </c>
      <c r="K2601">
        <v>0.05</v>
      </c>
    </row>
    <row r="2602" spans="1:11" x14ac:dyDescent="0.35">
      <c r="A2602" s="111">
        <v>42585</v>
      </c>
      <c r="B2602">
        <v>2.7</v>
      </c>
      <c r="C2602">
        <v>3.14</v>
      </c>
      <c r="D2602">
        <v>3.39</v>
      </c>
      <c r="E2602">
        <v>4.74</v>
      </c>
      <c r="F2602">
        <v>0.85</v>
      </c>
      <c r="G2602">
        <v>1.1499999999999999</v>
      </c>
      <c r="H2602">
        <v>1.38</v>
      </c>
      <c r="I2602">
        <v>1.1499999999999999</v>
      </c>
      <c r="J2602">
        <v>0.05</v>
      </c>
      <c r="K2602">
        <v>0.05</v>
      </c>
    </row>
    <row r="2603" spans="1:11" x14ac:dyDescent="0.35">
      <c r="A2603" s="111">
        <v>42592</v>
      </c>
      <c r="B2603">
        <v>2.7</v>
      </c>
      <c r="C2603">
        <v>3.14</v>
      </c>
      <c r="D2603">
        <v>3.39</v>
      </c>
      <c r="E2603">
        <v>4.74</v>
      </c>
      <c r="F2603">
        <v>0.85</v>
      </c>
      <c r="G2603">
        <v>1.1499999999999999</v>
      </c>
      <c r="H2603">
        <v>1.38</v>
      </c>
      <c r="I2603">
        <v>1.1499999999999999</v>
      </c>
      <c r="J2603">
        <v>0.05</v>
      </c>
      <c r="K2603">
        <v>0.05</v>
      </c>
    </row>
    <row r="2604" spans="1:11" x14ac:dyDescent="0.35">
      <c r="A2604" s="111">
        <v>42599</v>
      </c>
      <c r="B2604">
        <v>2.7</v>
      </c>
      <c r="C2604">
        <v>3.14</v>
      </c>
      <c r="D2604">
        <v>3.39</v>
      </c>
      <c r="E2604">
        <v>4.74</v>
      </c>
      <c r="F2604">
        <v>0.85</v>
      </c>
      <c r="G2604">
        <v>1.1499999999999999</v>
      </c>
      <c r="H2604">
        <v>1.38</v>
      </c>
      <c r="I2604">
        <v>1.1499999999999999</v>
      </c>
      <c r="J2604">
        <v>0.05</v>
      </c>
      <c r="K2604">
        <v>0.05</v>
      </c>
    </row>
    <row r="2605" spans="1:11" x14ac:dyDescent="0.35">
      <c r="A2605" s="111">
        <v>42606</v>
      </c>
      <c r="B2605">
        <v>2.7</v>
      </c>
      <c r="C2605">
        <v>3.14</v>
      </c>
      <c r="D2605">
        <v>3.39</v>
      </c>
      <c r="E2605">
        <v>4.74</v>
      </c>
      <c r="F2605">
        <v>0.85</v>
      </c>
      <c r="G2605">
        <v>1.1499999999999999</v>
      </c>
      <c r="H2605">
        <v>1.38</v>
      </c>
      <c r="I2605">
        <v>1.1499999999999999</v>
      </c>
      <c r="J2605">
        <v>0.05</v>
      </c>
      <c r="K2605">
        <v>0.05</v>
      </c>
    </row>
    <row r="2606" spans="1:11" x14ac:dyDescent="0.35">
      <c r="A2606" s="111">
        <v>42613</v>
      </c>
      <c r="B2606">
        <v>2.7</v>
      </c>
      <c r="C2606">
        <v>3.14</v>
      </c>
      <c r="D2606">
        <v>3.39</v>
      </c>
      <c r="E2606">
        <v>4.74</v>
      </c>
      <c r="F2606">
        <v>0.85</v>
      </c>
      <c r="G2606">
        <v>1.1499999999999999</v>
      </c>
      <c r="H2606">
        <v>1.38</v>
      </c>
      <c r="I2606">
        <v>1.1499999999999999</v>
      </c>
      <c r="J2606">
        <v>0.05</v>
      </c>
      <c r="K2606">
        <v>0.05</v>
      </c>
    </row>
    <row r="2607" spans="1:11" x14ac:dyDescent="0.35">
      <c r="A2607" s="111">
        <v>42620</v>
      </c>
      <c r="B2607">
        <v>2.7</v>
      </c>
      <c r="C2607">
        <v>3.14</v>
      </c>
      <c r="D2607">
        <v>3.39</v>
      </c>
      <c r="E2607">
        <v>4.6399999999999997</v>
      </c>
      <c r="F2607">
        <v>0.85</v>
      </c>
      <c r="G2607">
        <v>1.1499999999999999</v>
      </c>
      <c r="H2607">
        <v>1.38</v>
      </c>
      <c r="I2607">
        <v>1.1499999999999999</v>
      </c>
      <c r="J2607">
        <v>0.05</v>
      </c>
      <c r="K2607">
        <v>0.05</v>
      </c>
    </row>
    <row r="2608" spans="1:11" x14ac:dyDescent="0.35">
      <c r="A2608" s="111">
        <v>42627</v>
      </c>
      <c r="B2608">
        <v>2.7</v>
      </c>
      <c r="C2608">
        <v>3.14</v>
      </c>
      <c r="D2608">
        <v>3.39</v>
      </c>
      <c r="E2608">
        <v>4.6399999999999997</v>
      </c>
      <c r="F2608">
        <v>0.85</v>
      </c>
      <c r="G2608">
        <v>1.1499999999999999</v>
      </c>
      <c r="H2608">
        <v>1.38</v>
      </c>
      <c r="I2608">
        <v>1.1499999999999999</v>
      </c>
      <c r="J2608">
        <v>0.05</v>
      </c>
      <c r="K2608">
        <v>0.05</v>
      </c>
    </row>
    <row r="2609" spans="1:11" x14ac:dyDescent="0.35">
      <c r="A2609" s="111">
        <v>42634</v>
      </c>
      <c r="B2609">
        <v>2.7</v>
      </c>
      <c r="C2609">
        <v>3.14</v>
      </c>
      <c r="D2609">
        <v>3.39</v>
      </c>
      <c r="E2609">
        <v>4.6399999999999997</v>
      </c>
      <c r="F2609">
        <v>0.85</v>
      </c>
      <c r="G2609">
        <v>1.1499999999999999</v>
      </c>
      <c r="H2609">
        <v>1.38</v>
      </c>
      <c r="I2609">
        <v>1.1499999999999999</v>
      </c>
      <c r="J2609">
        <v>0.05</v>
      </c>
      <c r="K2609">
        <v>0.05</v>
      </c>
    </row>
    <row r="2610" spans="1:11" x14ac:dyDescent="0.35">
      <c r="A2610" s="111">
        <v>42641</v>
      </c>
      <c r="B2610">
        <v>2.7</v>
      </c>
      <c r="C2610">
        <v>3.14</v>
      </c>
      <c r="D2610">
        <v>3.39</v>
      </c>
      <c r="E2610">
        <v>4.6399999999999997</v>
      </c>
      <c r="F2610">
        <v>0.85</v>
      </c>
      <c r="G2610">
        <v>1.1499999999999999</v>
      </c>
      <c r="H2610">
        <v>1.38</v>
      </c>
      <c r="I2610">
        <v>1.1499999999999999</v>
      </c>
      <c r="J2610">
        <v>0.05</v>
      </c>
      <c r="K2610">
        <v>0.05</v>
      </c>
    </row>
    <row r="2611" spans="1:11" x14ac:dyDescent="0.35">
      <c r="A2611" s="111">
        <v>42648</v>
      </c>
      <c r="B2611">
        <v>2.7</v>
      </c>
      <c r="C2611">
        <v>3.14</v>
      </c>
      <c r="D2611">
        <v>3.39</v>
      </c>
      <c r="E2611">
        <v>4.6399999999999997</v>
      </c>
      <c r="F2611">
        <v>0.85</v>
      </c>
      <c r="G2611">
        <v>1.1499999999999999</v>
      </c>
      <c r="H2611">
        <v>1.45</v>
      </c>
      <c r="I2611">
        <v>1.1499999999999999</v>
      </c>
      <c r="J2611">
        <v>0.05</v>
      </c>
      <c r="K2611">
        <v>0.05</v>
      </c>
    </row>
    <row r="2612" spans="1:11" x14ac:dyDescent="0.35">
      <c r="A2612" s="111">
        <v>42655</v>
      </c>
      <c r="B2612">
        <v>2.7</v>
      </c>
      <c r="C2612">
        <v>3.14</v>
      </c>
      <c r="D2612">
        <v>3.39</v>
      </c>
      <c r="E2612">
        <v>4.6399999999999997</v>
      </c>
      <c r="F2612">
        <v>0.73</v>
      </c>
      <c r="G2612">
        <v>1.1499999999999999</v>
      </c>
      <c r="H2612">
        <v>1.45</v>
      </c>
      <c r="I2612">
        <v>1.1499999999999999</v>
      </c>
      <c r="J2612">
        <v>0.05</v>
      </c>
      <c r="K2612">
        <v>0.05</v>
      </c>
    </row>
    <row r="2613" spans="1:11" x14ac:dyDescent="0.35">
      <c r="A2613" s="111">
        <v>42662</v>
      </c>
      <c r="B2613">
        <v>2.7</v>
      </c>
      <c r="C2613">
        <v>3.14</v>
      </c>
      <c r="D2613">
        <v>3.39</v>
      </c>
      <c r="E2613">
        <v>4.6399999999999997</v>
      </c>
      <c r="F2613">
        <v>0.73</v>
      </c>
      <c r="G2613">
        <v>1.1499999999999999</v>
      </c>
      <c r="H2613">
        <v>1.45</v>
      </c>
      <c r="I2613">
        <v>1.1499999999999999</v>
      </c>
      <c r="J2613">
        <v>0.05</v>
      </c>
      <c r="K2613">
        <v>0.05</v>
      </c>
    </row>
    <row r="2614" spans="1:11" x14ac:dyDescent="0.35">
      <c r="A2614" s="111">
        <v>42669</v>
      </c>
      <c r="B2614">
        <v>2.7</v>
      </c>
      <c r="C2614">
        <v>3.14</v>
      </c>
      <c r="D2614">
        <v>3.39</v>
      </c>
      <c r="E2614">
        <v>4.6399999999999997</v>
      </c>
      <c r="F2614">
        <v>0.73</v>
      </c>
      <c r="G2614">
        <v>1.1499999999999999</v>
      </c>
      <c r="H2614">
        <v>1.45</v>
      </c>
      <c r="I2614">
        <v>1.1499999999999999</v>
      </c>
      <c r="J2614">
        <v>0.05</v>
      </c>
      <c r="K2614">
        <v>0.05</v>
      </c>
    </row>
    <row r="2615" spans="1:11" x14ac:dyDescent="0.35">
      <c r="A2615" s="111">
        <v>42676</v>
      </c>
      <c r="B2615">
        <v>2.7</v>
      </c>
      <c r="C2615">
        <v>3.14</v>
      </c>
      <c r="D2615">
        <v>3.39</v>
      </c>
      <c r="E2615">
        <v>4.6399999999999997</v>
      </c>
      <c r="F2615">
        <v>0.73</v>
      </c>
      <c r="G2615">
        <v>1.1499999999999999</v>
      </c>
      <c r="H2615">
        <v>1.45</v>
      </c>
      <c r="I2615">
        <v>1.1499999999999999</v>
      </c>
      <c r="J2615">
        <v>0.05</v>
      </c>
      <c r="K2615">
        <v>0.05</v>
      </c>
    </row>
    <row r="2616" spans="1:11" x14ac:dyDescent="0.35">
      <c r="A2616" s="111">
        <v>42683</v>
      </c>
      <c r="B2616">
        <v>2.7</v>
      </c>
      <c r="C2616">
        <v>3.14</v>
      </c>
      <c r="D2616">
        <v>3.39</v>
      </c>
      <c r="E2616">
        <v>4.6399999999999997</v>
      </c>
      <c r="F2616">
        <v>0.73</v>
      </c>
      <c r="G2616">
        <v>1.1499999999999999</v>
      </c>
      <c r="H2616">
        <v>1.45</v>
      </c>
      <c r="I2616">
        <v>1.1499999999999999</v>
      </c>
      <c r="J2616">
        <v>0.05</v>
      </c>
      <c r="K2616">
        <v>0.05</v>
      </c>
    </row>
    <row r="2617" spans="1:11" x14ac:dyDescent="0.35">
      <c r="A2617" s="111">
        <v>42690</v>
      </c>
      <c r="B2617">
        <v>2.7</v>
      </c>
      <c r="C2617">
        <v>3.14</v>
      </c>
      <c r="D2617">
        <v>3.39</v>
      </c>
      <c r="E2617">
        <v>4.6399999999999997</v>
      </c>
      <c r="F2617">
        <v>0.73</v>
      </c>
      <c r="G2617">
        <v>1.1499999999999999</v>
      </c>
      <c r="H2617">
        <v>1.45</v>
      </c>
      <c r="I2617">
        <v>1.1499999999999999</v>
      </c>
      <c r="J2617">
        <v>0.05</v>
      </c>
      <c r="K2617">
        <v>0.05</v>
      </c>
    </row>
    <row r="2618" spans="1:11" x14ac:dyDescent="0.35">
      <c r="A2618" s="111">
        <v>42697</v>
      </c>
      <c r="B2618">
        <v>2.7</v>
      </c>
      <c r="C2618">
        <v>3.14</v>
      </c>
      <c r="D2618">
        <v>3.39</v>
      </c>
      <c r="E2618">
        <v>4.6399999999999997</v>
      </c>
      <c r="F2618">
        <v>0.73</v>
      </c>
      <c r="G2618">
        <v>1.1499999999999999</v>
      </c>
      <c r="H2618">
        <v>1.45</v>
      </c>
      <c r="I2618">
        <v>1.1499999999999999</v>
      </c>
      <c r="J2618">
        <v>0.05</v>
      </c>
      <c r="K2618">
        <v>0.05</v>
      </c>
    </row>
    <row r="2619" spans="1:11" x14ac:dyDescent="0.35">
      <c r="A2619" s="111">
        <v>42704</v>
      </c>
      <c r="B2619">
        <v>2.7</v>
      </c>
      <c r="C2619">
        <v>3.14</v>
      </c>
      <c r="D2619">
        <v>3.39</v>
      </c>
      <c r="E2619">
        <v>4.6399999999999997</v>
      </c>
      <c r="F2619">
        <v>0.73</v>
      </c>
      <c r="G2619">
        <v>1.1499999999999999</v>
      </c>
      <c r="H2619">
        <v>1.45</v>
      </c>
      <c r="I2619">
        <v>1.1499999999999999</v>
      </c>
      <c r="J2619">
        <v>0.05</v>
      </c>
      <c r="K2619">
        <v>0.05</v>
      </c>
    </row>
    <row r="2620" spans="1:11" x14ac:dyDescent="0.35">
      <c r="A2620" s="111">
        <v>42711</v>
      </c>
      <c r="B2620">
        <v>2.7</v>
      </c>
      <c r="C2620">
        <v>3.14</v>
      </c>
      <c r="D2620">
        <v>3.39</v>
      </c>
      <c r="E2620">
        <v>4.6399999999999997</v>
      </c>
      <c r="F2620">
        <v>0.73</v>
      </c>
      <c r="G2620">
        <v>1.1499999999999999</v>
      </c>
      <c r="H2620">
        <v>1.45</v>
      </c>
      <c r="I2620">
        <v>1.1499999999999999</v>
      </c>
      <c r="J2620">
        <v>0.05</v>
      </c>
      <c r="K2620">
        <v>0.05</v>
      </c>
    </row>
    <row r="2621" spans="1:11" x14ac:dyDescent="0.35">
      <c r="A2621" s="111">
        <v>42718</v>
      </c>
      <c r="B2621">
        <v>2.7</v>
      </c>
      <c r="C2621">
        <v>3.14</v>
      </c>
      <c r="D2621">
        <v>3.39</v>
      </c>
      <c r="E2621">
        <v>4.6399999999999997</v>
      </c>
      <c r="F2621">
        <v>0.73</v>
      </c>
      <c r="G2621">
        <v>1.1499999999999999</v>
      </c>
      <c r="H2621">
        <v>1.45</v>
      </c>
      <c r="I2621">
        <v>1.1499999999999999</v>
      </c>
      <c r="J2621">
        <v>0.05</v>
      </c>
      <c r="K2621">
        <v>0.05</v>
      </c>
    </row>
    <row r="2622" spans="1:11" x14ac:dyDescent="0.35">
      <c r="A2622" s="111">
        <v>42725</v>
      </c>
      <c r="B2622">
        <v>2.7</v>
      </c>
      <c r="C2622">
        <v>3.14</v>
      </c>
      <c r="D2622">
        <v>3.39</v>
      </c>
      <c r="E2622">
        <v>4.6399999999999997</v>
      </c>
      <c r="F2622">
        <v>0.73</v>
      </c>
      <c r="G2622">
        <v>1.1499999999999999</v>
      </c>
      <c r="H2622">
        <v>1.45</v>
      </c>
      <c r="I2622">
        <v>1.1499999999999999</v>
      </c>
      <c r="J2622">
        <v>0.05</v>
      </c>
      <c r="K2622">
        <v>0.05</v>
      </c>
    </row>
    <row r="2623" spans="1:11" x14ac:dyDescent="0.35">
      <c r="A2623" s="111">
        <v>42732</v>
      </c>
      <c r="B2623">
        <v>2.7</v>
      </c>
      <c r="C2623">
        <v>3.14</v>
      </c>
      <c r="D2623">
        <v>3.39</v>
      </c>
      <c r="E2623">
        <v>4.6399999999999997</v>
      </c>
      <c r="F2623">
        <v>0.73</v>
      </c>
      <c r="G2623">
        <v>1.1499999999999999</v>
      </c>
      <c r="H2623">
        <v>1.45</v>
      </c>
      <c r="I2623">
        <v>1.1499999999999999</v>
      </c>
      <c r="J2623">
        <v>0.05</v>
      </c>
      <c r="K2623">
        <v>0.05</v>
      </c>
    </row>
    <row r="2624" spans="1:11" x14ac:dyDescent="0.35">
      <c r="A2624" s="111">
        <v>42739</v>
      </c>
      <c r="B2624">
        <v>2.7</v>
      </c>
      <c r="C2624">
        <v>3.14</v>
      </c>
      <c r="D2624">
        <v>3.39</v>
      </c>
      <c r="E2624">
        <v>4.6399999999999997</v>
      </c>
      <c r="F2624">
        <v>0.73</v>
      </c>
      <c r="G2624">
        <v>1.1499999999999999</v>
      </c>
      <c r="H2624">
        <v>1.45</v>
      </c>
      <c r="I2624">
        <v>1.1499999999999999</v>
      </c>
      <c r="J2624">
        <v>0.05</v>
      </c>
      <c r="K2624">
        <v>0.05</v>
      </c>
    </row>
    <row r="2625" spans="1:11" x14ac:dyDescent="0.35">
      <c r="A2625" s="111">
        <v>42746</v>
      </c>
      <c r="B2625">
        <v>2.7</v>
      </c>
      <c r="C2625">
        <v>3.14</v>
      </c>
      <c r="D2625">
        <v>3.39</v>
      </c>
      <c r="E2625">
        <v>4.6399999999999997</v>
      </c>
      <c r="F2625">
        <v>0.73</v>
      </c>
      <c r="G2625">
        <v>1.1499999999999999</v>
      </c>
      <c r="H2625">
        <v>1.45</v>
      </c>
      <c r="I2625">
        <v>1.1499999999999999</v>
      </c>
      <c r="J2625">
        <v>0.05</v>
      </c>
      <c r="K2625">
        <v>0.05</v>
      </c>
    </row>
    <row r="2626" spans="1:11" x14ac:dyDescent="0.35">
      <c r="A2626" s="111">
        <v>42753</v>
      </c>
      <c r="B2626">
        <v>2.7</v>
      </c>
      <c r="C2626">
        <v>3.14</v>
      </c>
      <c r="D2626">
        <v>3.39</v>
      </c>
      <c r="E2626">
        <v>4.6399999999999997</v>
      </c>
      <c r="F2626">
        <v>0.73</v>
      </c>
      <c r="G2626">
        <v>1.1499999999999999</v>
      </c>
      <c r="H2626">
        <v>1.45</v>
      </c>
      <c r="I2626">
        <v>1.1499999999999999</v>
      </c>
      <c r="J2626">
        <v>0.05</v>
      </c>
      <c r="K2626">
        <v>0.05</v>
      </c>
    </row>
    <row r="2627" spans="1:11" x14ac:dyDescent="0.35">
      <c r="A2627" s="111">
        <v>42760</v>
      </c>
      <c r="B2627">
        <v>2.7</v>
      </c>
      <c r="C2627">
        <v>3.14</v>
      </c>
      <c r="D2627">
        <v>3.39</v>
      </c>
      <c r="E2627">
        <v>4.6399999999999997</v>
      </c>
      <c r="F2627">
        <v>0.73</v>
      </c>
      <c r="G2627">
        <v>1.1499999999999999</v>
      </c>
      <c r="H2627">
        <v>1.45</v>
      </c>
      <c r="I2627">
        <v>1.1499999999999999</v>
      </c>
      <c r="J2627">
        <v>0.05</v>
      </c>
      <c r="K2627">
        <v>0.05</v>
      </c>
    </row>
    <row r="2628" spans="1:11" x14ac:dyDescent="0.35">
      <c r="A2628" s="111">
        <v>42767</v>
      </c>
      <c r="B2628">
        <v>2.7</v>
      </c>
      <c r="C2628">
        <v>3.14</v>
      </c>
      <c r="D2628">
        <v>3.39</v>
      </c>
      <c r="E2628">
        <v>4.6399999999999997</v>
      </c>
      <c r="F2628">
        <v>0.73</v>
      </c>
      <c r="G2628">
        <v>1.1499999999999999</v>
      </c>
      <c r="H2628">
        <v>1.45</v>
      </c>
      <c r="I2628">
        <v>1.1499999999999999</v>
      </c>
      <c r="J2628">
        <v>0.05</v>
      </c>
      <c r="K2628">
        <v>0.05</v>
      </c>
    </row>
    <row r="2629" spans="1:11" x14ac:dyDescent="0.35">
      <c r="A2629" s="111">
        <v>42774</v>
      </c>
      <c r="B2629">
        <v>2.7</v>
      </c>
      <c r="C2629">
        <v>3.14</v>
      </c>
      <c r="D2629">
        <v>3.39</v>
      </c>
      <c r="E2629">
        <v>4.6399999999999997</v>
      </c>
      <c r="F2629">
        <v>0.73</v>
      </c>
      <c r="G2629">
        <v>1.1499999999999999</v>
      </c>
      <c r="H2629">
        <v>1.45</v>
      </c>
      <c r="I2629">
        <v>1.1499999999999999</v>
      </c>
      <c r="J2629">
        <v>0.05</v>
      </c>
      <c r="K2629">
        <v>0.05</v>
      </c>
    </row>
    <row r="2630" spans="1:11" x14ac:dyDescent="0.35">
      <c r="A2630" s="111">
        <v>42781</v>
      </c>
      <c r="B2630">
        <v>2.7</v>
      </c>
      <c r="C2630">
        <v>3.14</v>
      </c>
      <c r="D2630">
        <v>3.39</v>
      </c>
      <c r="E2630">
        <v>4.6399999999999997</v>
      </c>
      <c r="F2630">
        <v>0.73</v>
      </c>
      <c r="G2630">
        <v>1.1499999999999999</v>
      </c>
      <c r="H2630">
        <v>1.45</v>
      </c>
      <c r="I2630">
        <v>0.95</v>
      </c>
      <c r="J2630">
        <v>0.05</v>
      </c>
      <c r="K2630">
        <v>0.05</v>
      </c>
    </row>
    <row r="2631" spans="1:11" x14ac:dyDescent="0.35">
      <c r="A2631" s="111">
        <v>42788</v>
      </c>
      <c r="B2631">
        <v>2.7</v>
      </c>
      <c r="C2631">
        <v>3.14</v>
      </c>
      <c r="D2631">
        <v>3.39</v>
      </c>
      <c r="E2631">
        <v>4.6399999999999997</v>
      </c>
      <c r="F2631">
        <v>0.73</v>
      </c>
      <c r="G2631">
        <v>1</v>
      </c>
      <c r="H2631">
        <v>1.1299999999999999</v>
      </c>
      <c r="I2631">
        <v>0.95</v>
      </c>
      <c r="J2631">
        <v>0.05</v>
      </c>
      <c r="K2631">
        <v>0.05</v>
      </c>
    </row>
    <row r="2632" spans="1:11" x14ac:dyDescent="0.35">
      <c r="A2632" s="111">
        <v>42795</v>
      </c>
      <c r="B2632">
        <v>2.7</v>
      </c>
      <c r="C2632">
        <v>3.14</v>
      </c>
      <c r="D2632">
        <v>3.39</v>
      </c>
      <c r="E2632">
        <v>4.6399999999999997</v>
      </c>
      <c r="F2632">
        <v>0.73</v>
      </c>
      <c r="G2632">
        <v>1</v>
      </c>
      <c r="H2632">
        <v>1.1299999999999999</v>
      </c>
      <c r="I2632">
        <v>0.95</v>
      </c>
      <c r="J2632">
        <v>0.05</v>
      </c>
      <c r="K2632">
        <v>0.05</v>
      </c>
    </row>
    <row r="2633" spans="1:11" x14ac:dyDescent="0.35">
      <c r="A2633" s="111">
        <v>42802</v>
      </c>
      <c r="B2633">
        <v>2.7</v>
      </c>
      <c r="C2633">
        <v>3.14</v>
      </c>
      <c r="D2633">
        <v>3.39</v>
      </c>
      <c r="E2633">
        <v>4.6399999999999997</v>
      </c>
      <c r="F2633">
        <v>0.73</v>
      </c>
      <c r="G2633">
        <v>1</v>
      </c>
      <c r="H2633">
        <v>1.1299999999999999</v>
      </c>
      <c r="I2633">
        <v>0.95</v>
      </c>
      <c r="J2633">
        <v>0.05</v>
      </c>
      <c r="K2633">
        <v>0.05</v>
      </c>
    </row>
    <row r="2634" spans="1:11" x14ac:dyDescent="0.35">
      <c r="A2634" s="111">
        <v>42809</v>
      </c>
      <c r="B2634">
        <v>2.7</v>
      </c>
      <c r="C2634">
        <v>3.14</v>
      </c>
      <c r="D2634">
        <v>3.39</v>
      </c>
      <c r="E2634">
        <v>4.6399999999999997</v>
      </c>
      <c r="F2634">
        <v>0.73</v>
      </c>
      <c r="G2634">
        <v>1</v>
      </c>
      <c r="H2634">
        <v>1.1299999999999999</v>
      </c>
      <c r="I2634">
        <v>0.95</v>
      </c>
      <c r="J2634">
        <v>0.05</v>
      </c>
      <c r="K2634">
        <v>0.05</v>
      </c>
    </row>
    <row r="2635" spans="1:11" x14ac:dyDescent="0.35">
      <c r="A2635" s="111">
        <v>42816</v>
      </c>
      <c r="B2635">
        <v>2.7</v>
      </c>
      <c r="C2635">
        <v>3.14</v>
      </c>
      <c r="D2635">
        <v>3.39</v>
      </c>
      <c r="E2635">
        <v>4.6399999999999997</v>
      </c>
      <c r="F2635">
        <v>0.73</v>
      </c>
      <c r="G2635">
        <v>1</v>
      </c>
      <c r="H2635">
        <v>1.1299999999999999</v>
      </c>
      <c r="I2635">
        <v>0.95</v>
      </c>
      <c r="J2635">
        <v>0.05</v>
      </c>
      <c r="K2635">
        <v>0.05</v>
      </c>
    </row>
    <row r="2636" spans="1:11" x14ac:dyDescent="0.35">
      <c r="A2636" s="111">
        <v>42823</v>
      </c>
      <c r="B2636">
        <v>2.7</v>
      </c>
      <c r="C2636">
        <v>3.14</v>
      </c>
      <c r="D2636">
        <v>3.39</v>
      </c>
      <c r="E2636">
        <v>4.6399999999999997</v>
      </c>
      <c r="F2636">
        <v>0.73</v>
      </c>
      <c r="G2636">
        <v>1</v>
      </c>
      <c r="H2636">
        <v>1.1299999999999999</v>
      </c>
      <c r="I2636">
        <v>0.95</v>
      </c>
      <c r="J2636">
        <v>0.05</v>
      </c>
      <c r="K2636">
        <v>0.05</v>
      </c>
    </row>
    <row r="2637" spans="1:11" x14ac:dyDescent="0.35">
      <c r="A2637" s="111">
        <v>42830</v>
      </c>
      <c r="B2637">
        <v>2.7</v>
      </c>
      <c r="C2637">
        <v>3.14</v>
      </c>
      <c r="D2637">
        <v>3.39</v>
      </c>
      <c r="E2637">
        <v>4.6399999999999997</v>
      </c>
      <c r="F2637">
        <v>0.73</v>
      </c>
      <c r="G2637">
        <v>1</v>
      </c>
      <c r="H2637">
        <v>1.1299999999999999</v>
      </c>
      <c r="I2637">
        <v>0.95</v>
      </c>
      <c r="J2637">
        <v>0.05</v>
      </c>
      <c r="K2637">
        <v>0.05</v>
      </c>
    </row>
    <row r="2638" spans="1:11" x14ac:dyDescent="0.35">
      <c r="A2638" s="111">
        <v>42837</v>
      </c>
      <c r="B2638">
        <v>2.7</v>
      </c>
      <c r="C2638">
        <v>3.14</v>
      </c>
      <c r="D2638">
        <v>3.39</v>
      </c>
      <c r="E2638">
        <v>4.6399999999999997</v>
      </c>
      <c r="F2638">
        <v>0.73</v>
      </c>
      <c r="G2638">
        <v>1</v>
      </c>
      <c r="H2638">
        <v>1.1299999999999999</v>
      </c>
      <c r="I2638">
        <v>0.95</v>
      </c>
      <c r="J2638">
        <v>0.05</v>
      </c>
      <c r="K2638">
        <v>0.05</v>
      </c>
    </row>
    <row r="2639" spans="1:11" x14ac:dyDescent="0.35">
      <c r="A2639" s="111">
        <v>42844</v>
      </c>
      <c r="B2639">
        <v>2.7</v>
      </c>
      <c r="C2639">
        <v>3.14</v>
      </c>
      <c r="D2639">
        <v>3.39</v>
      </c>
      <c r="E2639">
        <v>4.6399999999999997</v>
      </c>
      <c r="F2639">
        <v>0.73</v>
      </c>
      <c r="G2639">
        <v>1</v>
      </c>
      <c r="H2639">
        <v>1.1299999999999999</v>
      </c>
      <c r="I2639">
        <v>0.95</v>
      </c>
      <c r="J2639">
        <v>0.05</v>
      </c>
      <c r="K2639">
        <v>0.05</v>
      </c>
    </row>
    <row r="2640" spans="1:11" x14ac:dyDescent="0.35">
      <c r="A2640" s="111">
        <v>42851</v>
      </c>
      <c r="B2640">
        <v>2.7</v>
      </c>
      <c r="C2640">
        <v>3.14</v>
      </c>
      <c r="D2640">
        <v>3.39</v>
      </c>
      <c r="E2640">
        <v>4.6399999999999997</v>
      </c>
      <c r="F2640">
        <v>0.73</v>
      </c>
      <c r="G2640">
        <v>1</v>
      </c>
      <c r="H2640">
        <v>1.1299999999999999</v>
      </c>
      <c r="I2640">
        <v>0.95</v>
      </c>
      <c r="J2640">
        <v>0.05</v>
      </c>
      <c r="K2640">
        <v>0.05</v>
      </c>
    </row>
    <row r="2641" spans="1:11" x14ac:dyDescent="0.35">
      <c r="A2641" s="111">
        <v>42858</v>
      </c>
      <c r="B2641">
        <v>2.7</v>
      </c>
      <c r="C2641">
        <v>3.14</v>
      </c>
      <c r="D2641">
        <v>3.39</v>
      </c>
      <c r="E2641">
        <v>4.6399999999999997</v>
      </c>
      <c r="F2641">
        <v>0.73</v>
      </c>
      <c r="G2641">
        <v>1.03</v>
      </c>
      <c r="H2641">
        <v>1.1299999999999999</v>
      </c>
      <c r="I2641">
        <v>0.95</v>
      </c>
      <c r="J2641">
        <v>0.05</v>
      </c>
      <c r="K2641">
        <v>0.05</v>
      </c>
    </row>
    <row r="2642" spans="1:11" x14ac:dyDescent="0.35">
      <c r="A2642" s="111">
        <v>42865</v>
      </c>
      <c r="B2642">
        <v>2.7</v>
      </c>
      <c r="C2642">
        <v>3.14</v>
      </c>
      <c r="D2642">
        <v>3.39</v>
      </c>
      <c r="E2642">
        <v>4.6399999999999997</v>
      </c>
      <c r="F2642">
        <v>0.73</v>
      </c>
      <c r="G2642">
        <v>1.03</v>
      </c>
      <c r="H2642">
        <v>1.1299999999999999</v>
      </c>
      <c r="I2642">
        <v>0.95</v>
      </c>
      <c r="J2642">
        <v>0.05</v>
      </c>
      <c r="K2642">
        <v>0.05</v>
      </c>
    </row>
    <row r="2643" spans="1:11" x14ac:dyDescent="0.35">
      <c r="A2643" s="111">
        <v>42872</v>
      </c>
      <c r="B2643">
        <v>2.7</v>
      </c>
      <c r="C2643">
        <v>3.14</v>
      </c>
      <c r="D2643">
        <v>3.39</v>
      </c>
      <c r="E2643">
        <v>4.6399999999999997</v>
      </c>
      <c r="F2643">
        <v>0.73</v>
      </c>
      <c r="G2643">
        <v>1.03</v>
      </c>
      <c r="H2643">
        <v>1.1299999999999999</v>
      </c>
      <c r="I2643">
        <v>0.95</v>
      </c>
      <c r="J2643">
        <v>0.05</v>
      </c>
      <c r="K2643">
        <v>0.05</v>
      </c>
    </row>
    <row r="2644" spans="1:11" x14ac:dyDescent="0.35">
      <c r="A2644" s="111">
        <v>42879</v>
      </c>
      <c r="B2644">
        <v>2.7</v>
      </c>
      <c r="C2644">
        <v>3.14</v>
      </c>
      <c r="D2644">
        <v>3.39</v>
      </c>
      <c r="E2644">
        <v>4.6399999999999997</v>
      </c>
      <c r="F2644">
        <v>0.73</v>
      </c>
      <c r="G2644">
        <v>1.03</v>
      </c>
      <c r="H2644">
        <v>1.1299999999999999</v>
      </c>
      <c r="I2644">
        <v>0.95</v>
      </c>
      <c r="J2644">
        <v>0.05</v>
      </c>
      <c r="K2644">
        <v>0.05</v>
      </c>
    </row>
    <row r="2645" spans="1:11" x14ac:dyDescent="0.35">
      <c r="A2645" s="111">
        <v>42886</v>
      </c>
      <c r="B2645">
        <v>2.7</v>
      </c>
      <c r="C2645">
        <v>3.14</v>
      </c>
      <c r="D2645">
        <v>3.39</v>
      </c>
      <c r="E2645">
        <v>4.6399999999999997</v>
      </c>
      <c r="F2645">
        <v>0.73</v>
      </c>
      <c r="G2645">
        <v>1.03</v>
      </c>
      <c r="H2645">
        <v>1.1299999999999999</v>
      </c>
      <c r="I2645">
        <v>0.95</v>
      </c>
      <c r="J2645">
        <v>0.05</v>
      </c>
      <c r="K2645">
        <v>0.05</v>
      </c>
    </row>
    <row r="2646" spans="1:11" x14ac:dyDescent="0.35">
      <c r="A2646" s="111">
        <v>42893</v>
      </c>
      <c r="B2646">
        <v>2.7</v>
      </c>
      <c r="C2646">
        <v>3.14</v>
      </c>
      <c r="D2646">
        <v>3.39</v>
      </c>
      <c r="E2646">
        <v>4.6399999999999997</v>
      </c>
      <c r="F2646">
        <v>0.73</v>
      </c>
      <c r="G2646">
        <v>1.03</v>
      </c>
      <c r="H2646">
        <v>1.1299999999999999</v>
      </c>
      <c r="I2646">
        <v>0.95</v>
      </c>
      <c r="J2646">
        <v>0.05</v>
      </c>
      <c r="K2646">
        <v>0.05</v>
      </c>
    </row>
    <row r="2647" spans="1:11" x14ac:dyDescent="0.35">
      <c r="A2647" s="111">
        <v>42900</v>
      </c>
      <c r="B2647">
        <v>2.7</v>
      </c>
      <c r="C2647">
        <v>3.14</v>
      </c>
      <c r="D2647">
        <v>3.39</v>
      </c>
      <c r="E2647">
        <v>4.6399999999999997</v>
      </c>
      <c r="F2647">
        <v>0.73</v>
      </c>
      <c r="G2647">
        <v>1.03</v>
      </c>
      <c r="H2647">
        <v>1.1299999999999999</v>
      </c>
      <c r="I2647">
        <v>0.95</v>
      </c>
      <c r="J2647">
        <v>0.05</v>
      </c>
      <c r="K2647">
        <v>0.05</v>
      </c>
    </row>
    <row r="2648" spans="1:11" x14ac:dyDescent="0.35">
      <c r="A2648" s="111">
        <v>42907</v>
      </c>
      <c r="B2648">
        <v>2.7</v>
      </c>
      <c r="C2648">
        <v>3.14</v>
      </c>
      <c r="D2648">
        <v>3.39</v>
      </c>
      <c r="E2648">
        <v>4.6399999999999997</v>
      </c>
      <c r="F2648">
        <v>0.73</v>
      </c>
      <c r="G2648">
        <v>1.03</v>
      </c>
      <c r="H2648">
        <v>1.1299999999999999</v>
      </c>
      <c r="I2648">
        <v>0.95</v>
      </c>
      <c r="J2648">
        <v>0.05</v>
      </c>
      <c r="K2648">
        <v>0.05</v>
      </c>
    </row>
    <row r="2649" spans="1:11" x14ac:dyDescent="0.35">
      <c r="A2649" s="111">
        <v>42914</v>
      </c>
      <c r="B2649">
        <v>2.7</v>
      </c>
      <c r="C2649">
        <v>3.14</v>
      </c>
      <c r="D2649">
        <v>3.39</v>
      </c>
      <c r="E2649">
        <v>4.6399999999999997</v>
      </c>
      <c r="F2649">
        <v>0.73</v>
      </c>
      <c r="G2649">
        <v>1.03</v>
      </c>
      <c r="H2649">
        <v>1.1299999999999999</v>
      </c>
      <c r="I2649">
        <v>0.95</v>
      </c>
      <c r="J2649">
        <v>0.05</v>
      </c>
      <c r="K2649">
        <v>0.05</v>
      </c>
    </row>
    <row r="2650" spans="1:11" x14ac:dyDescent="0.35">
      <c r="A2650" s="111">
        <v>42921</v>
      </c>
      <c r="B2650">
        <v>2.7</v>
      </c>
      <c r="C2650">
        <v>3.14</v>
      </c>
      <c r="D2650">
        <v>3.39</v>
      </c>
      <c r="E2650">
        <v>4.6399999999999997</v>
      </c>
      <c r="F2650">
        <v>0.73</v>
      </c>
      <c r="G2650">
        <v>1.03</v>
      </c>
      <c r="H2650">
        <v>1.1299999999999999</v>
      </c>
      <c r="I2650">
        <v>0.95</v>
      </c>
      <c r="J2650">
        <v>0.05</v>
      </c>
      <c r="K2650">
        <v>0.05</v>
      </c>
    </row>
    <row r="2651" spans="1:11" x14ac:dyDescent="0.35">
      <c r="A2651" s="111">
        <v>42928</v>
      </c>
      <c r="B2651">
        <v>2.7</v>
      </c>
      <c r="C2651">
        <v>3.14</v>
      </c>
      <c r="D2651">
        <v>3.39</v>
      </c>
      <c r="E2651">
        <v>4.6399999999999997</v>
      </c>
      <c r="F2651">
        <v>0.73</v>
      </c>
      <c r="G2651">
        <v>1.03</v>
      </c>
      <c r="H2651">
        <v>1.1299999999999999</v>
      </c>
      <c r="I2651">
        <v>0.95</v>
      </c>
      <c r="J2651">
        <v>0.05</v>
      </c>
      <c r="K2651">
        <v>0.05</v>
      </c>
    </row>
    <row r="2652" spans="1:11" x14ac:dyDescent="0.35">
      <c r="A2652" s="111">
        <v>42935</v>
      </c>
      <c r="B2652">
        <v>2.95</v>
      </c>
      <c r="C2652">
        <v>3.14</v>
      </c>
      <c r="D2652">
        <v>3.39</v>
      </c>
      <c r="E2652">
        <v>4.84</v>
      </c>
      <c r="F2652">
        <v>0.73</v>
      </c>
      <c r="G2652">
        <v>1.03</v>
      </c>
      <c r="H2652">
        <v>1.1299999999999999</v>
      </c>
      <c r="I2652">
        <v>0.95</v>
      </c>
      <c r="J2652">
        <v>0.05</v>
      </c>
      <c r="K2652">
        <v>0.05</v>
      </c>
    </row>
    <row r="2653" spans="1:11" x14ac:dyDescent="0.35">
      <c r="A2653" s="111">
        <v>42942</v>
      </c>
      <c r="B2653">
        <v>2.95</v>
      </c>
      <c r="C2653">
        <v>3.14</v>
      </c>
      <c r="D2653">
        <v>3.39</v>
      </c>
      <c r="E2653">
        <v>4.84</v>
      </c>
      <c r="F2653">
        <v>0.73</v>
      </c>
      <c r="G2653">
        <v>1.35</v>
      </c>
      <c r="H2653">
        <v>1.6</v>
      </c>
      <c r="I2653">
        <v>0.95</v>
      </c>
      <c r="J2653">
        <v>0.05</v>
      </c>
      <c r="K2653">
        <v>0.05</v>
      </c>
    </row>
    <row r="2654" spans="1:11" x14ac:dyDescent="0.35">
      <c r="A2654" s="111">
        <v>42949</v>
      </c>
      <c r="B2654">
        <v>2.95</v>
      </c>
      <c r="C2654">
        <v>3.14</v>
      </c>
      <c r="D2654">
        <v>3.39</v>
      </c>
      <c r="E2654">
        <v>4.84</v>
      </c>
      <c r="F2654">
        <v>0.73</v>
      </c>
      <c r="G2654">
        <v>1.35</v>
      </c>
      <c r="H2654">
        <v>1.6</v>
      </c>
      <c r="I2654">
        <v>1.05</v>
      </c>
      <c r="J2654">
        <v>0.05</v>
      </c>
      <c r="K2654">
        <v>0.05</v>
      </c>
    </row>
    <row r="2655" spans="1:11" x14ac:dyDescent="0.35">
      <c r="A2655" s="111">
        <v>42956</v>
      </c>
      <c r="B2655">
        <v>2.95</v>
      </c>
      <c r="C2655">
        <v>3.14</v>
      </c>
      <c r="D2655">
        <v>3.39</v>
      </c>
      <c r="E2655">
        <v>4.84</v>
      </c>
      <c r="F2655">
        <v>0.73</v>
      </c>
      <c r="G2655">
        <v>1.35</v>
      </c>
      <c r="H2655">
        <v>1.6</v>
      </c>
      <c r="I2655">
        <v>1.05</v>
      </c>
      <c r="J2655">
        <v>0.05</v>
      </c>
      <c r="K2655">
        <v>0.05</v>
      </c>
    </row>
    <row r="2656" spans="1:11" x14ac:dyDescent="0.35">
      <c r="A2656" s="111">
        <v>42963</v>
      </c>
      <c r="B2656">
        <v>2.95</v>
      </c>
      <c r="C2656">
        <v>3.14</v>
      </c>
      <c r="D2656">
        <v>3.39</v>
      </c>
      <c r="E2656">
        <v>4.84</v>
      </c>
      <c r="F2656">
        <v>0.73</v>
      </c>
      <c r="G2656">
        <v>1.35</v>
      </c>
      <c r="H2656">
        <v>1.6</v>
      </c>
      <c r="I2656">
        <v>1.05</v>
      </c>
      <c r="J2656">
        <v>0.05</v>
      </c>
      <c r="K2656">
        <v>0.05</v>
      </c>
    </row>
    <row r="2657" spans="1:11" x14ac:dyDescent="0.35">
      <c r="A2657" s="111">
        <v>42970</v>
      </c>
      <c r="B2657">
        <v>2.95</v>
      </c>
      <c r="C2657">
        <v>3.14</v>
      </c>
      <c r="D2657">
        <v>3.39</v>
      </c>
      <c r="E2657">
        <v>4.84</v>
      </c>
      <c r="F2657">
        <v>0.73</v>
      </c>
      <c r="G2657">
        <v>1.35</v>
      </c>
      <c r="H2657">
        <v>1.6</v>
      </c>
      <c r="I2657">
        <v>1.05</v>
      </c>
      <c r="J2657">
        <v>0.05</v>
      </c>
      <c r="K2657">
        <v>0.05</v>
      </c>
    </row>
    <row r="2658" spans="1:11" x14ac:dyDescent="0.35">
      <c r="A2658" s="111">
        <v>42977</v>
      </c>
      <c r="B2658">
        <v>2.95</v>
      </c>
      <c r="C2658">
        <v>3.14</v>
      </c>
      <c r="D2658">
        <v>3.39</v>
      </c>
      <c r="E2658">
        <v>4.84</v>
      </c>
      <c r="F2658">
        <v>0.73</v>
      </c>
      <c r="G2658">
        <v>1.35</v>
      </c>
      <c r="H2658">
        <v>1.6</v>
      </c>
      <c r="I2658">
        <v>1.05</v>
      </c>
      <c r="J2658">
        <v>0.05</v>
      </c>
      <c r="K2658">
        <v>0.05</v>
      </c>
    </row>
    <row r="2659" spans="1:11" x14ac:dyDescent="0.35">
      <c r="A2659" s="111">
        <v>42984</v>
      </c>
      <c r="B2659">
        <v>2.95</v>
      </c>
      <c r="C2659">
        <v>3.14</v>
      </c>
      <c r="D2659">
        <v>3.39</v>
      </c>
      <c r="E2659">
        <v>4.84</v>
      </c>
      <c r="F2659">
        <v>0.73</v>
      </c>
      <c r="G2659">
        <v>1.35</v>
      </c>
      <c r="H2659">
        <v>1.6</v>
      </c>
      <c r="I2659">
        <v>1.05</v>
      </c>
      <c r="J2659">
        <v>0.05</v>
      </c>
      <c r="K2659">
        <v>0.05</v>
      </c>
    </row>
    <row r="2660" spans="1:11" x14ac:dyDescent="0.35">
      <c r="A2660" s="111">
        <v>42991</v>
      </c>
      <c r="B2660">
        <v>3.2</v>
      </c>
      <c r="C2660">
        <v>3.14</v>
      </c>
      <c r="D2660">
        <v>3.39</v>
      </c>
      <c r="E2660">
        <v>4.84</v>
      </c>
      <c r="F2660">
        <v>0.73</v>
      </c>
      <c r="G2660">
        <v>1.35</v>
      </c>
      <c r="H2660">
        <v>1.6</v>
      </c>
      <c r="I2660">
        <v>1.05</v>
      </c>
      <c r="J2660">
        <v>0.05</v>
      </c>
      <c r="K2660">
        <v>0.05</v>
      </c>
    </row>
    <row r="2661" spans="1:11" x14ac:dyDescent="0.35">
      <c r="A2661" s="111">
        <v>42998</v>
      </c>
      <c r="B2661">
        <v>3.2</v>
      </c>
      <c r="C2661">
        <v>3.14</v>
      </c>
      <c r="D2661">
        <v>3.54</v>
      </c>
      <c r="E2661">
        <v>4.84</v>
      </c>
      <c r="F2661">
        <v>0.73</v>
      </c>
      <c r="G2661">
        <v>1.35</v>
      </c>
      <c r="H2661">
        <v>1.6</v>
      </c>
      <c r="I2661">
        <v>1.05</v>
      </c>
      <c r="J2661">
        <v>0.05</v>
      </c>
      <c r="K2661">
        <v>0.05</v>
      </c>
    </row>
    <row r="2662" spans="1:11" x14ac:dyDescent="0.35">
      <c r="A2662" s="111">
        <v>43005</v>
      </c>
      <c r="B2662">
        <v>3.2</v>
      </c>
      <c r="C2662">
        <v>3.09</v>
      </c>
      <c r="D2662">
        <v>3.59</v>
      </c>
      <c r="E2662">
        <v>4.8899999999999997</v>
      </c>
      <c r="F2662">
        <v>0.73</v>
      </c>
      <c r="G2662">
        <v>1.35</v>
      </c>
      <c r="H2662">
        <v>1.6</v>
      </c>
      <c r="I2662">
        <v>1.05</v>
      </c>
      <c r="J2662">
        <v>0.05</v>
      </c>
      <c r="K2662">
        <v>0.05</v>
      </c>
    </row>
    <row r="2663" spans="1:11" x14ac:dyDescent="0.35">
      <c r="A2663" s="111">
        <v>43012</v>
      </c>
      <c r="B2663">
        <v>3.2</v>
      </c>
      <c r="C2663">
        <v>3.24</v>
      </c>
      <c r="D2663">
        <v>3.59</v>
      </c>
      <c r="E2663">
        <v>4.8899999999999997</v>
      </c>
      <c r="F2663">
        <v>0.73</v>
      </c>
      <c r="G2663">
        <v>1.35</v>
      </c>
      <c r="H2663">
        <v>1.6</v>
      </c>
      <c r="I2663">
        <v>1.05</v>
      </c>
      <c r="J2663">
        <v>0.05</v>
      </c>
      <c r="K2663">
        <v>0.05</v>
      </c>
    </row>
    <row r="2664" spans="1:11" x14ac:dyDescent="0.35">
      <c r="A2664" s="111">
        <v>43019</v>
      </c>
      <c r="B2664">
        <v>3.2</v>
      </c>
      <c r="C2664">
        <v>3.24</v>
      </c>
      <c r="D2664">
        <v>3.64</v>
      </c>
      <c r="E2664">
        <v>4.8899999999999997</v>
      </c>
      <c r="F2664">
        <v>0.73</v>
      </c>
      <c r="G2664">
        <v>1.35</v>
      </c>
      <c r="H2664">
        <v>1.6</v>
      </c>
      <c r="I2664">
        <v>1.05</v>
      </c>
      <c r="J2664">
        <v>0.05</v>
      </c>
      <c r="K2664">
        <v>0.05</v>
      </c>
    </row>
    <row r="2665" spans="1:11" x14ac:dyDescent="0.35">
      <c r="A2665" s="111">
        <v>43026</v>
      </c>
      <c r="B2665">
        <v>3.2</v>
      </c>
      <c r="C2665">
        <v>3.24</v>
      </c>
      <c r="D2665">
        <v>3.64</v>
      </c>
      <c r="E2665">
        <v>4.8899999999999997</v>
      </c>
      <c r="F2665">
        <v>0.73</v>
      </c>
      <c r="G2665">
        <v>1.35</v>
      </c>
      <c r="H2665">
        <v>1.6</v>
      </c>
      <c r="I2665">
        <v>1.05</v>
      </c>
      <c r="J2665">
        <v>0.05</v>
      </c>
      <c r="K2665">
        <v>0.05</v>
      </c>
    </row>
    <row r="2666" spans="1:11" x14ac:dyDescent="0.35">
      <c r="A2666" s="111">
        <v>43033</v>
      </c>
      <c r="B2666">
        <v>3.2</v>
      </c>
      <c r="C2666">
        <v>3.24</v>
      </c>
      <c r="D2666">
        <v>3.64</v>
      </c>
      <c r="E2666">
        <v>4.99</v>
      </c>
      <c r="F2666">
        <v>0.73</v>
      </c>
      <c r="G2666">
        <v>1.35</v>
      </c>
      <c r="H2666">
        <v>1.6</v>
      </c>
      <c r="I2666">
        <v>1.05</v>
      </c>
      <c r="J2666">
        <v>0.05</v>
      </c>
      <c r="K2666">
        <v>0.05</v>
      </c>
    </row>
    <row r="2667" spans="1:11" x14ac:dyDescent="0.35">
      <c r="A2667" s="111">
        <v>43040</v>
      </c>
      <c r="B2667">
        <v>3.2</v>
      </c>
      <c r="C2667">
        <v>3.24</v>
      </c>
      <c r="D2667">
        <v>3.74</v>
      </c>
      <c r="E2667">
        <v>4.99</v>
      </c>
      <c r="F2667">
        <v>0.73</v>
      </c>
      <c r="G2667">
        <v>1.35</v>
      </c>
      <c r="H2667">
        <v>1.6</v>
      </c>
      <c r="I2667">
        <v>1.05</v>
      </c>
      <c r="J2667">
        <v>0.05</v>
      </c>
      <c r="K2667">
        <v>0.05</v>
      </c>
    </row>
    <row r="2668" spans="1:11" x14ac:dyDescent="0.35">
      <c r="A2668" s="111">
        <v>43047</v>
      </c>
      <c r="B2668">
        <v>3.2</v>
      </c>
      <c r="C2668">
        <v>3.24</v>
      </c>
      <c r="D2668">
        <v>3.74</v>
      </c>
      <c r="E2668">
        <v>4.99</v>
      </c>
      <c r="F2668">
        <v>0.73</v>
      </c>
      <c r="G2668">
        <v>1.35</v>
      </c>
      <c r="H2668">
        <v>1.6</v>
      </c>
      <c r="I2668">
        <v>1.05</v>
      </c>
      <c r="J2668">
        <v>0.05</v>
      </c>
      <c r="K2668">
        <v>0.05</v>
      </c>
    </row>
    <row r="2669" spans="1:11" x14ac:dyDescent="0.35">
      <c r="A2669" s="111">
        <v>43054</v>
      </c>
      <c r="B2669">
        <v>3.2</v>
      </c>
      <c r="C2669">
        <v>3.24</v>
      </c>
      <c r="D2669">
        <v>3.74</v>
      </c>
      <c r="E2669">
        <v>4.99</v>
      </c>
      <c r="F2669">
        <v>0.73</v>
      </c>
      <c r="G2669">
        <v>1.35</v>
      </c>
      <c r="H2669">
        <v>1.6</v>
      </c>
      <c r="I2669">
        <v>1.05</v>
      </c>
      <c r="J2669">
        <v>0.05</v>
      </c>
      <c r="K2669">
        <v>0.05</v>
      </c>
    </row>
    <row r="2670" spans="1:11" x14ac:dyDescent="0.35">
      <c r="A2670" s="111">
        <v>43061</v>
      </c>
      <c r="B2670">
        <v>3.2</v>
      </c>
      <c r="C2670">
        <v>3.24</v>
      </c>
      <c r="D2670">
        <v>3.74</v>
      </c>
      <c r="E2670">
        <v>4.99</v>
      </c>
      <c r="F2670">
        <v>0.73</v>
      </c>
      <c r="G2670">
        <v>1.35</v>
      </c>
      <c r="H2670">
        <v>1.6</v>
      </c>
      <c r="I2670">
        <v>1.05</v>
      </c>
      <c r="J2670">
        <v>0.05</v>
      </c>
      <c r="K2670">
        <v>0.05</v>
      </c>
    </row>
    <row r="2671" spans="1:11" x14ac:dyDescent="0.35">
      <c r="A2671" s="111">
        <v>43068</v>
      </c>
      <c r="B2671">
        <v>3.2</v>
      </c>
      <c r="C2671">
        <v>3.24</v>
      </c>
      <c r="D2671">
        <v>3.74</v>
      </c>
      <c r="E2671">
        <v>4.99</v>
      </c>
      <c r="F2671">
        <v>0.73</v>
      </c>
      <c r="G2671">
        <v>1.35</v>
      </c>
      <c r="H2671">
        <v>1.6</v>
      </c>
      <c r="I2671">
        <v>1.05</v>
      </c>
      <c r="J2671">
        <v>0.05</v>
      </c>
      <c r="K2671">
        <v>0.05</v>
      </c>
    </row>
    <row r="2672" spans="1:11" x14ac:dyDescent="0.35">
      <c r="A2672" s="111">
        <v>43075</v>
      </c>
      <c r="B2672">
        <v>3.2</v>
      </c>
      <c r="C2672">
        <v>3.24</v>
      </c>
      <c r="D2672">
        <v>3.74</v>
      </c>
      <c r="E2672">
        <v>4.99</v>
      </c>
      <c r="F2672">
        <v>0.73</v>
      </c>
      <c r="G2672">
        <v>1.35</v>
      </c>
      <c r="H2672">
        <v>1.6</v>
      </c>
      <c r="I2672">
        <v>1.05</v>
      </c>
      <c r="J2672">
        <v>0.05</v>
      </c>
      <c r="K2672">
        <v>0.05</v>
      </c>
    </row>
    <row r="2673" spans="1:11" x14ac:dyDescent="0.35">
      <c r="A2673" s="111">
        <v>43082</v>
      </c>
      <c r="B2673">
        <v>3.2</v>
      </c>
      <c r="C2673">
        <v>3.24</v>
      </c>
      <c r="D2673">
        <v>3.74</v>
      </c>
      <c r="E2673">
        <v>4.99</v>
      </c>
      <c r="F2673">
        <v>0.73</v>
      </c>
      <c r="G2673">
        <v>1.35</v>
      </c>
      <c r="H2673">
        <v>1.6</v>
      </c>
      <c r="I2673">
        <v>1.05</v>
      </c>
      <c r="J2673">
        <v>0.05</v>
      </c>
      <c r="K2673">
        <v>0.05</v>
      </c>
    </row>
    <row r="2674" spans="1:11" x14ac:dyDescent="0.35">
      <c r="A2674" s="111">
        <v>43089</v>
      </c>
      <c r="B2674">
        <v>3.2</v>
      </c>
      <c r="C2674">
        <v>3.24</v>
      </c>
      <c r="D2674">
        <v>3.74</v>
      </c>
      <c r="E2674">
        <v>4.99</v>
      </c>
      <c r="F2674">
        <v>0.73</v>
      </c>
      <c r="G2674">
        <v>1.35</v>
      </c>
      <c r="H2674">
        <v>1.6</v>
      </c>
      <c r="I2674">
        <v>1.05</v>
      </c>
      <c r="J2674">
        <v>0.05</v>
      </c>
      <c r="K2674">
        <v>0.05</v>
      </c>
    </row>
    <row r="2675" spans="1:11" x14ac:dyDescent="0.35">
      <c r="A2675" s="111">
        <v>43096</v>
      </c>
      <c r="B2675">
        <v>3.2</v>
      </c>
      <c r="C2675">
        <v>3.24</v>
      </c>
      <c r="D2675">
        <v>3.74</v>
      </c>
      <c r="E2675">
        <v>4.99</v>
      </c>
      <c r="F2675">
        <v>0.73</v>
      </c>
      <c r="G2675">
        <v>1.35</v>
      </c>
      <c r="H2675">
        <v>1.6</v>
      </c>
      <c r="I2675">
        <v>1.05</v>
      </c>
      <c r="J2675">
        <v>0.05</v>
      </c>
      <c r="K2675">
        <v>0.05</v>
      </c>
    </row>
    <row r="2676" spans="1:11" x14ac:dyDescent="0.35">
      <c r="A2676" s="111">
        <v>43103</v>
      </c>
      <c r="B2676">
        <v>3.2</v>
      </c>
      <c r="C2676">
        <v>3.24</v>
      </c>
      <c r="D2676">
        <v>3.74</v>
      </c>
      <c r="E2676">
        <v>4.99</v>
      </c>
      <c r="F2676">
        <v>0.73</v>
      </c>
      <c r="G2676">
        <v>1.35</v>
      </c>
      <c r="H2676">
        <v>1.6</v>
      </c>
      <c r="I2676">
        <v>1.05</v>
      </c>
      <c r="J2676">
        <v>0.05</v>
      </c>
      <c r="K2676">
        <v>0.05</v>
      </c>
    </row>
    <row r="2677" spans="1:11" x14ac:dyDescent="0.35">
      <c r="A2677" s="111">
        <v>43110</v>
      </c>
      <c r="B2677">
        <v>3.2</v>
      </c>
      <c r="C2677">
        <v>3.24</v>
      </c>
      <c r="D2677">
        <v>3.74</v>
      </c>
      <c r="E2677">
        <v>4.99</v>
      </c>
      <c r="F2677">
        <v>0.73</v>
      </c>
      <c r="G2677">
        <v>1.35</v>
      </c>
      <c r="H2677">
        <v>1.6</v>
      </c>
      <c r="I2677">
        <v>1.05</v>
      </c>
      <c r="J2677">
        <v>0.05</v>
      </c>
      <c r="K2677">
        <v>0.05</v>
      </c>
    </row>
    <row r="2678" spans="1:11" x14ac:dyDescent="0.35">
      <c r="A2678" s="111">
        <v>43117</v>
      </c>
      <c r="B2678">
        <v>3.2</v>
      </c>
      <c r="C2678">
        <v>3.34</v>
      </c>
      <c r="D2678">
        <v>4.1500000000000004</v>
      </c>
      <c r="E2678">
        <v>5.14</v>
      </c>
      <c r="F2678">
        <v>0.73</v>
      </c>
      <c r="G2678">
        <v>1.35</v>
      </c>
      <c r="H2678">
        <v>1.6</v>
      </c>
      <c r="I2678">
        <v>1.05</v>
      </c>
      <c r="J2678">
        <v>0.05</v>
      </c>
      <c r="K2678">
        <v>0.05</v>
      </c>
    </row>
    <row r="2679" spans="1:11" x14ac:dyDescent="0.35">
      <c r="A2679" s="111">
        <v>43124</v>
      </c>
      <c r="B2679">
        <v>3.45</v>
      </c>
      <c r="C2679">
        <v>3.34</v>
      </c>
      <c r="D2679">
        <v>4.1500000000000004</v>
      </c>
      <c r="E2679">
        <v>5.14</v>
      </c>
      <c r="F2679">
        <v>0.73</v>
      </c>
      <c r="G2679">
        <v>1.35</v>
      </c>
      <c r="H2679">
        <v>1.6</v>
      </c>
      <c r="I2679">
        <v>1.05</v>
      </c>
      <c r="J2679">
        <v>0.05</v>
      </c>
      <c r="K2679">
        <v>0.05</v>
      </c>
    </row>
    <row r="2680" spans="1:11" x14ac:dyDescent="0.35">
      <c r="A2680" s="111">
        <v>43131</v>
      </c>
      <c r="B2680">
        <v>3.45</v>
      </c>
      <c r="C2680">
        <v>3.34</v>
      </c>
      <c r="D2680">
        <v>4.1500000000000004</v>
      </c>
      <c r="E2680">
        <v>5.14</v>
      </c>
      <c r="F2680">
        <v>0.73</v>
      </c>
      <c r="G2680">
        <v>1.35</v>
      </c>
      <c r="H2680">
        <v>1.6</v>
      </c>
      <c r="I2680">
        <v>1.05</v>
      </c>
      <c r="J2680">
        <v>0.05</v>
      </c>
      <c r="K2680">
        <v>0.05</v>
      </c>
    </row>
    <row r="2681" spans="1:11" x14ac:dyDescent="0.35">
      <c r="A2681" s="111">
        <v>43138</v>
      </c>
      <c r="B2681">
        <v>3.45</v>
      </c>
      <c r="C2681">
        <v>3.34</v>
      </c>
      <c r="D2681">
        <v>4.1500000000000004</v>
      </c>
      <c r="E2681">
        <v>5.14</v>
      </c>
      <c r="F2681">
        <v>0.73</v>
      </c>
      <c r="G2681">
        <v>1.35</v>
      </c>
      <c r="H2681">
        <v>1.6</v>
      </c>
      <c r="I2681">
        <v>1.05</v>
      </c>
      <c r="J2681">
        <v>0.05</v>
      </c>
      <c r="K2681">
        <v>0.05</v>
      </c>
    </row>
    <row r="2682" spans="1:11" x14ac:dyDescent="0.35">
      <c r="A2682" s="111">
        <v>43145</v>
      </c>
      <c r="B2682">
        <v>3.45</v>
      </c>
      <c r="C2682">
        <v>3.34</v>
      </c>
      <c r="D2682">
        <v>4.1500000000000004</v>
      </c>
      <c r="E2682">
        <v>5.14</v>
      </c>
      <c r="F2682">
        <v>0.73</v>
      </c>
      <c r="G2682">
        <v>1.35</v>
      </c>
      <c r="H2682">
        <v>1.6</v>
      </c>
      <c r="I2682">
        <v>1.05</v>
      </c>
      <c r="J2682">
        <v>0.05</v>
      </c>
      <c r="K2682">
        <v>0.05</v>
      </c>
    </row>
    <row r="2683" spans="1:11" x14ac:dyDescent="0.35">
      <c r="A2683" s="111">
        <v>43152</v>
      </c>
      <c r="B2683">
        <v>3.45</v>
      </c>
      <c r="C2683">
        <v>3.34</v>
      </c>
      <c r="D2683">
        <v>4.1500000000000004</v>
      </c>
      <c r="E2683">
        <v>5.14</v>
      </c>
      <c r="F2683">
        <v>0.73</v>
      </c>
      <c r="G2683">
        <v>1.35</v>
      </c>
      <c r="H2683">
        <v>1.6</v>
      </c>
      <c r="I2683">
        <v>1.05</v>
      </c>
      <c r="J2683">
        <v>0.05</v>
      </c>
      <c r="K2683">
        <v>0.05</v>
      </c>
    </row>
    <row r="2684" spans="1:11" x14ac:dyDescent="0.35">
      <c r="A2684" s="111">
        <v>43159</v>
      </c>
      <c r="B2684">
        <v>3.45</v>
      </c>
      <c r="C2684">
        <v>3.34</v>
      </c>
      <c r="D2684">
        <v>4.1500000000000004</v>
      </c>
      <c r="E2684">
        <v>5.14</v>
      </c>
      <c r="F2684">
        <v>0.73</v>
      </c>
      <c r="G2684">
        <v>1.35</v>
      </c>
      <c r="H2684">
        <v>1.6</v>
      </c>
      <c r="I2684">
        <v>1.05</v>
      </c>
      <c r="J2684">
        <v>0.05</v>
      </c>
      <c r="K2684">
        <v>0.05</v>
      </c>
    </row>
    <row r="2685" spans="1:11" x14ac:dyDescent="0.35">
      <c r="A2685" s="111">
        <v>43166</v>
      </c>
      <c r="B2685">
        <v>3.45</v>
      </c>
      <c r="C2685">
        <v>3.34</v>
      </c>
      <c r="D2685">
        <v>4.1500000000000004</v>
      </c>
      <c r="E2685">
        <v>5.14</v>
      </c>
      <c r="F2685">
        <v>0.73</v>
      </c>
      <c r="G2685">
        <v>1.35</v>
      </c>
      <c r="H2685">
        <v>1.6</v>
      </c>
      <c r="I2685">
        <v>1.05</v>
      </c>
      <c r="J2685">
        <v>0.05</v>
      </c>
      <c r="K2685">
        <v>0.05</v>
      </c>
    </row>
    <row r="2686" spans="1:11" x14ac:dyDescent="0.35">
      <c r="A2686" s="111">
        <v>43173</v>
      </c>
      <c r="B2686">
        <v>3.45</v>
      </c>
      <c r="C2686">
        <v>3.34</v>
      </c>
      <c r="D2686">
        <v>4.1500000000000004</v>
      </c>
      <c r="E2686">
        <v>5.14</v>
      </c>
      <c r="F2686">
        <v>0.73</v>
      </c>
      <c r="G2686">
        <v>1.35</v>
      </c>
      <c r="H2686">
        <v>1.6</v>
      </c>
      <c r="I2686">
        <v>1.05</v>
      </c>
      <c r="J2686">
        <v>0.05</v>
      </c>
      <c r="K2686">
        <v>0.05</v>
      </c>
    </row>
    <row r="2687" spans="1:11" x14ac:dyDescent="0.35">
      <c r="A2687" s="111">
        <v>43180</v>
      </c>
      <c r="B2687">
        <v>3.45</v>
      </c>
      <c r="C2687">
        <v>3.34</v>
      </c>
      <c r="D2687">
        <v>4.1500000000000004</v>
      </c>
      <c r="E2687">
        <v>5.14</v>
      </c>
      <c r="F2687">
        <v>0.73</v>
      </c>
      <c r="G2687">
        <v>1.35</v>
      </c>
      <c r="H2687">
        <v>1.6</v>
      </c>
      <c r="I2687">
        <v>1.05</v>
      </c>
      <c r="J2687">
        <v>0.05</v>
      </c>
      <c r="K2687">
        <v>0.05</v>
      </c>
    </row>
    <row r="2688" spans="1:11" x14ac:dyDescent="0.35">
      <c r="A2688" s="111">
        <v>43187</v>
      </c>
      <c r="B2688">
        <v>3.45</v>
      </c>
      <c r="C2688">
        <v>3.34</v>
      </c>
      <c r="D2688">
        <v>4.1500000000000004</v>
      </c>
      <c r="E2688">
        <v>5.14</v>
      </c>
      <c r="F2688">
        <v>0.73</v>
      </c>
      <c r="G2688">
        <v>1.35</v>
      </c>
      <c r="H2688">
        <v>1.6</v>
      </c>
      <c r="I2688">
        <v>1.05</v>
      </c>
      <c r="J2688">
        <v>0.05</v>
      </c>
      <c r="K2688">
        <v>0.05</v>
      </c>
    </row>
    <row r="2689" spans="1:11" x14ac:dyDescent="0.35">
      <c r="A2689" s="111">
        <v>43194</v>
      </c>
      <c r="B2689">
        <v>3.45</v>
      </c>
      <c r="C2689">
        <v>3.34</v>
      </c>
      <c r="D2689">
        <v>4.1500000000000004</v>
      </c>
      <c r="E2689">
        <v>5.14</v>
      </c>
      <c r="F2689">
        <v>0.73</v>
      </c>
      <c r="G2689">
        <v>1.35</v>
      </c>
      <c r="H2689">
        <v>1.6</v>
      </c>
      <c r="I2689">
        <v>1.05</v>
      </c>
      <c r="J2689">
        <v>0.05</v>
      </c>
      <c r="K2689">
        <v>0.05</v>
      </c>
    </row>
    <row r="2690" spans="1:11" x14ac:dyDescent="0.35">
      <c r="A2690" s="111">
        <v>43201</v>
      </c>
      <c r="B2690">
        <v>3.45</v>
      </c>
      <c r="C2690">
        <v>3.34</v>
      </c>
      <c r="D2690">
        <v>4.1500000000000004</v>
      </c>
      <c r="E2690">
        <v>5.14</v>
      </c>
      <c r="F2690">
        <v>0.73</v>
      </c>
      <c r="G2690">
        <v>1.35</v>
      </c>
      <c r="H2690">
        <v>1.6</v>
      </c>
      <c r="I2690">
        <v>1.05</v>
      </c>
      <c r="J2690">
        <v>0.05</v>
      </c>
      <c r="K2690">
        <v>0.05</v>
      </c>
    </row>
    <row r="2691" spans="1:11" x14ac:dyDescent="0.35">
      <c r="A2691" s="111">
        <v>43208</v>
      </c>
      <c r="B2691">
        <v>3.45</v>
      </c>
      <c r="C2691">
        <v>3.34</v>
      </c>
      <c r="D2691">
        <v>4.1500000000000004</v>
      </c>
      <c r="E2691">
        <v>5.14</v>
      </c>
      <c r="F2691">
        <v>0.73</v>
      </c>
      <c r="G2691">
        <v>1.35</v>
      </c>
      <c r="H2691">
        <v>1.6</v>
      </c>
      <c r="I2691">
        <v>1.05</v>
      </c>
      <c r="J2691">
        <v>0.05</v>
      </c>
      <c r="K2691">
        <v>0.05</v>
      </c>
    </row>
    <row r="2692" spans="1:11" x14ac:dyDescent="0.35">
      <c r="A2692" s="111">
        <v>43215</v>
      </c>
      <c r="B2692">
        <v>3.45</v>
      </c>
      <c r="C2692">
        <v>3.34</v>
      </c>
      <c r="D2692">
        <v>4.1500000000000004</v>
      </c>
      <c r="E2692">
        <v>5.14</v>
      </c>
      <c r="F2692">
        <v>0.73</v>
      </c>
      <c r="G2692">
        <v>1.35</v>
      </c>
      <c r="H2692">
        <v>1.6</v>
      </c>
      <c r="I2692">
        <v>1.05</v>
      </c>
      <c r="J2692">
        <v>0.05</v>
      </c>
      <c r="K2692">
        <v>0.05</v>
      </c>
    </row>
    <row r="2693" spans="1:11" x14ac:dyDescent="0.35">
      <c r="A2693" s="111">
        <v>43222</v>
      </c>
      <c r="B2693">
        <v>3.45</v>
      </c>
      <c r="C2693">
        <v>3.49</v>
      </c>
      <c r="D2693">
        <v>4.3</v>
      </c>
      <c r="E2693">
        <v>5.14</v>
      </c>
      <c r="F2693">
        <v>0.73</v>
      </c>
      <c r="G2693">
        <v>1.1000000000000001</v>
      </c>
      <c r="H2693">
        <v>1.6</v>
      </c>
      <c r="I2693">
        <v>1.05</v>
      </c>
      <c r="J2693">
        <v>0.05</v>
      </c>
      <c r="K2693">
        <v>0.05</v>
      </c>
    </row>
    <row r="2694" spans="1:11" x14ac:dyDescent="0.35">
      <c r="A2694" s="111">
        <v>43229</v>
      </c>
      <c r="B2694">
        <v>3.45</v>
      </c>
      <c r="C2694">
        <v>3.49</v>
      </c>
      <c r="D2694">
        <v>4.3</v>
      </c>
      <c r="E2694">
        <v>5.34</v>
      </c>
      <c r="F2694">
        <v>0.73</v>
      </c>
      <c r="G2694">
        <v>1.1000000000000001</v>
      </c>
      <c r="H2694">
        <v>1.6</v>
      </c>
      <c r="I2694">
        <v>1.05</v>
      </c>
      <c r="J2694">
        <v>0.05</v>
      </c>
      <c r="K2694">
        <v>0.05</v>
      </c>
    </row>
    <row r="2695" spans="1:11" x14ac:dyDescent="0.35">
      <c r="A2695" s="111">
        <v>43236</v>
      </c>
      <c r="B2695">
        <v>3.45</v>
      </c>
      <c r="C2695">
        <v>3.49</v>
      </c>
      <c r="D2695">
        <v>4.3</v>
      </c>
      <c r="E2695">
        <v>5.34</v>
      </c>
      <c r="F2695">
        <v>0.73</v>
      </c>
      <c r="G2695">
        <v>1.1000000000000001</v>
      </c>
      <c r="H2695">
        <v>1.6</v>
      </c>
      <c r="I2695">
        <v>1.05</v>
      </c>
      <c r="J2695">
        <v>0.05</v>
      </c>
      <c r="K2695">
        <v>0.05</v>
      </c>
    </row>
    <row r="2696" spans="1:11" x14ac:dyDescent="0.35">
      <c r="A2696" s="111">
        <v>43243</v>
      </c>
      <c r="B2696">
        <v>3.45</v>
      </c>
      <c r="C2696">
        <v>3.49</v>
      </c>
      <c r="D2696">
        <v>4.3</v>
      </c>
      <c r="E2696">
        <v>5.34</v>
      </c>
      <c r="F2696">
        <v>0.73</v>
      </c>
      <c r="G2696">
        <v>1.1000000000000001</v>
      </c>
      <c r="H2696">
        <v>1.6</v>
      </c>
      <c r="I2696">
        <v>1.05</v>
      </c>
      <c r="J2696">
        <v>0.05</v>
      </c>
      <c r="K2696">
        <v>0.05</v>
      </c>
    </row>
    <row r="2697" spans="1:11" x14ac:dyDescent="0.35">
      <c r="A2697" s="111">
        <v>43250</v>
      </c>
      <c r="B2697">
        <v>3.45</v>
      </c>
      <c r="C2697">
        <v>3.49</v>
      </c>
      <c r="D2697">
        <v>4.3</v>
      </c>
      <c r="E2697">
        <v>5.34</v>
      </c>
      <c r="F2697">
        <v>0.73</v>
      </c>
      <c r="G2697">
        <v>1.1000000000000001</v>
      </c>
      <c r="H2697">
        <v>1.6</v>
      </c>
      <c r="I2697">
        <v>1.05</v>
      </c>
      <c r="J2697">
        <v>0.05</v>
      </c>
      <c r="K2697">
        <v>0.05</v>
      </c>
    </row>
    <row r="2698" spans="1:11" x14ac:dyDescent="0.35">
      <c r="A2698" s="111">
        <v>43257</v>
      </c>
      <c r="B2698">
        <v>3.45</v>
      </c>
      <c r="C2698">
        <v>3.49</v>
      </c>
      <c r="D2698">
        <v>4.3</v>
      </c>
      <c r="E2698">
        <v>5.34</v>
      </c>
      <c r="F2698">
        <v>0.73</v>
      </c>
      <c r="G2698">
        <v>1.1000000000000001</v>
      </c>
      <c r="H2698">
        <v>1.6</v>
      </c>
      <c r="I2698">
        <v>1.05</v>
      </c>
      <c r="J2698">
        <v>0.05</v>
      </c>
      <c r="K2698">
        <v>0.05</v>
      </c>
    </row>
    <row r="2699" spans="1:11" x14ac:dyDescent="0.35">
      <c r="A2699" s="111">
        <v>43264</v>
      </c>
      <c r="B2699">
        <v>3.45</v>
      </c>
      <c r="C2699">
        <v>3.49</v>
      </c>
      <c r="D2699">
        <v>4.3</v>
      </c>
      <c r="E2699">
        <v>5.34</v>
      </c>
      <c r="F2699">
        <v>0.73</v>
      </c>
      <c r="G2699">
        <v>1.1000000000000001</v>
      </c>
      <c r="H2699">
        <v>1.6</v>
      </c>
      <c r="I2699">
        <v>1.05</v>
      </c>
      <c r="J2699">
        <v>0.05</v>
      </c>
      <c r="K2699">
        <v>0.05</v>
      </c>
    </row>
    <row r="2700" spans="1:11" x14ac:dyDescent="0.35">
      <c r="A2700" s="111">
        <v>43271</v>
      </c>
      <c r="B2700">
        <v>3.45</v>
      </c>
      <c r="C2700">
        <v>3.49</v>
      </c>
      <c r="D2700">
        <v>4.3</v>
      </c>
      <c r="E2700">
        <v>5.34</v>
      </c>
      <c r="F2700">
        <v>0.73</v>
      </c>
      <c r="G2700">
        <v>1.1000000000000001</v>
      </c>
      <c r="H2700">
        <v>1.6</v>
      </c>
      <c r="I2700">
        <v>1.05</v>
      </c>
      <c r="J2700">
        <v>0.05</v>
      </c>
      <c r="K2700">
        <v>0.05</v>
      </c>
    </row>
    <row r="2701" spans="1:11" x14ac:dyDescent="0.35">
      <c r="A2701" s="111">
        <v>43278</v>
      </c>
      <c r="B2701">
        <v>3.45</v>
      </c>
      <c r="C2701">
        <v>3.49</v>
      </c>
      <c r="D2701">
        <v>4.3</v>
      </c>
      <c r="E2701">
        <v>5.34</v>
      </c>
      <c r="F2701">
        <v>0.73</v>
      </c>
      <c r="G2701">
        <v>1.1000000000000001</v>
      </c>
      <c r="H2701">
        <v>1.6</v>
      </c>
      <c r="I2701">
        <v>1.05</v>
      </c>
      <c r="J2701">
        <v>0.05</v>
      </c>
      <c r="K2701">
        <v>0.05</v>
      </c>
    </row>
    <row r="2702" spans="1:11" x14ac:dyDescent="0.35">
      <c r="A2702" s="111">
        <v>43285</v>
      </c>
      <c r="B2702">
        <v>3.45</v>
      </c>
      <c r="C2702">
        <v>3.49</v>
      </c>
      <c r="D2702">
        <v>4.3</v>
      </c>
      <c r="E2702">
        <v>5.34</v>
      </c>
      <c r="F2702">
        <v>0.73</v>
      </c>
      <c r="G2702">
        <v>1.1000000000000001</v>
      </c>
      <c r="H2702">
        <v>1.6</v>
      </c>
      <c r="I2702">
        <v>1.25</v>
      </c>
      <c r="J2702">
        <v>0.05</v>
      </c>
      <c r="K2702">
        <v>0.05</v>
      </c>
    </row>
    <row r="2703" spans="1:11" x14ac:dyDescent="0.35">
      <c r="A2703" s="111">
        <v>43292</v>
      </c>
      <c r="B2703">
        <v>3.7</v>
      </c>
      <c r="C2703">
        <v>3.49</v>
      </c>
      <c r="D2703">
        <v>4.3</v>
      </c>
      <c r="E2703">
        <v>5.34</v>
      </c>
      <c r="F2703">
        <v>0.73</v>
      </c>
      <c r="G2703">
        <v>1.1000000000000001</v>
      </c>
      <c r="H2703">
        <v>1.6</v>
      </c>
      <c r="I2703">
        <v>1.25</v>
      </c>
      <c r="J2703">
        <v>0.05</v>
      </c>
      <c r="K2703">
        <v>0.05</v>
      </c>
    </row>
    <row r="2704" spans="1:11" x14ac:dyDescent="0.35">
      <c r="A2704" s="111">
        <v>43299</v>
      </c>
      <c r="B2704">
        <v>3.7</v>
      </c>
      <c r="C2704">
        <v>3.49</v>
      </c>
      <c r="D2704">
        <v>4.3</v>
      </c>
      <c r="E2704">
        <v>5.34</v>
      </c>
      <c r="F2704">
        <v>0.73</v>
      </c>
      <c r="G2704">
        <v>1.1000000000000001</v>
      </c>
      <c r="H2704">
        <v>1.6</v>
      </c>
      <c r="I2704">
        <v>1.25</v>
      </c>
      <c r="J2704">
        <v>0.05</v>
      </c>
      <c r="K2704">
        <v>0.05</v>
      </c>
    </row>
    <row r="2705" spans="1:11" x14ac:dyDescent="0.35">
      <c r="A2705" s="111">
        <v>43306</v>
      </c>
      <c r="B2705">
        <v>3.7</v>
      </c>
      <c r="C2705">
        <v>3.49</v>
      </c>
      <c r="D2705">
        <v>4.3</v>
      </c>
      <c r="E2705">
        <v>5.34</v>
      </c>
      <c r="F2705">
        <v>0.73</v>
      </c>
      <c r="G2705">
        <v>1.1000000000000001</v>
      </c>
      <c r="H2705">
        <v>1.6</v>
      </c>
      <c r="I2705">
        <v>1.25</v>
      </c>
      <c r="J2705">
        <v>0.05</v>
      </c>
      <c r="K2705">
        <v>0.05</v>
      </c>
    </row>
    <row r="2706" spans="1:11" x14ac:dyDescent="0.35">
      <c r="A2706" s="111">
        <v>43313</v>
      </c>
      <c r="B2706">
        <v>3.7</v>
      </c>
      <c r="C2706">
        <v>3.49</v>
      </c>
      <c r="D2706">
        <v>4.3</v>
      </c>
      <c r="E2706">
        <v>5.34</v>
      </c>
      <c r="F2706">
        <v>0.73</v>
      </c>
      <c r="G2706">
        <v>1.1000000000000001</v>
      </c>
      <c r="H2706">
        <v>1.6</v>
      </c>
      <c r="I2706">
        <v>1.25</v>
      </c>
      <c r="J2706">
        <v>0.05</v>
      </c>
      <c r="K2706">
        <v>0.05</v>
      </c>
    </row>
    <row r="2707" spans="1:11" x14ac:dyDescent="0.35">
      <c r="A2707" s="111">
        <v>43320</v>
      </c>
      <c r="B2707">
        <v>3.7</v>
      </c>
      <c r="C2707">
        <v>3.49</v>
      </c>
      <c r="D2707">
        <v>4.3</v>
      </c>
      <c r="E2707">
        <v>5.34</v>
      </c>
      <c r="F2707">
        <v>0.73</v>
      </c>
      <c r="G2707">
        <v>1.1000000000000001</v>
      </c>
      <c r="H2707">
        <v>1.6</v>
      </c>
      <c r="I2707">
        <v>1.25</v>
      </c>
      <c r="J2707">
        <v>0.05</v>
      </c>
      <c r="K2707">
        <v>0.05</v>
      </c>
    </row>
    <row r="2708" spans="1:11" x14ac:dyDescent="0.35">
      <c r="A2708" s="111">
        <v>43327</v>
      </c>
      <c r="B2708">
        <v>3.7</v>
      </c>
      <c r="C2708">
        <v>3.49</v>
      </c>
      <c r="D2708">
        <v>4.3</v>
      </c>
      <c r="E2708">
        <v>5.34</v>
      </c>
      <c r="F2708">
        <v>0.73</v>
      </c>
      <c r="G2708">
        <v>1.1000000000000001</v>
      </c>
      <c r="H2708">
        <v>1.6</v>
      </c>
      <c r="I2708">
        <v>1.25</v>
      </c>
      <c r="J2708">
        <v>0.05</v>
      </c>
      <c r="K2708">
        <v>0.05</v>
      </c>
    </row>
    <row r="2709" spans="1:11" x14ac:dyDescent="0.35">
      <c r="A2709" s="111">
        <v>43334</v>
      </c>
      <c r="B2709">
        <v>3.7</v>
      </c>
      <c r="C2709">
        <v>3.49</v>
      </c>
      <c r="D2709">
        <v>4.3</v>
      </c>
      <c r="E2709">
        <v>5.34</v>
      </c>
      <c r="F2709">
        <v>1.2</v>
      </c>
      <c r="G2709">
        <v>1.1000000000000001</v>
      </c>
      <c r="H2709">
        <v>1.6</v>
      </c>
      <c r="I2709">
        <v>1.25</v>
      </c>
      <c r="J2709">
        <v>0.05</v>
      </c>
      <c r="K2709">
        <v>0.05</v>
      </c>
    </row>
    <row r="2710" spans="1:11" x14ac:dyDescent="0.35">
      <c r="A2710" s="111">
        <v>43341</v>
      </c>
      <c r="B2710">
        <v>3.7</v>
      </c>
      <c r="C2710">
        <v>3.49</v>
      </c>
      <c r="D2710">
        <v>4.3</v>
      </c>
      <c r="E2710">
        <v>5.34</v>
      </c>
      <c r="F2710">
        <v>1.08</v>
      </c>
      <c r="G2710">
        <v>1.33</v>
      </c>
      <c r="H2710">
        <v>1.48</v>
      </c>
      <c r="I2710">
        <v>1.25</v>
      </c>
      <c r="J2710">
        <v>0.05</v>
      </c>
      <c r="K2710">
        <v>0.05</v>
      </c>
    </row>
    <row r="2711" spans="1:11" x14ac:dyDescent="0.35">
      <c r="A2711" s="111">
        <v>43348</v>
      </c>
      <c r="B2711">
        <v>3.7</v>
      </c>
      <c r="C2711">
        <v>3.49</v>
      </c>
      <c r="D2711">
        <v>4.3</v>
      </c>
      <c r="E2711">
        <v>5.34</v>
      </c>
      <c r="F2711">
        <v>1.08</v>
      </c>
      <c r="G2711">
        <v>1.33</v>
      </c>
      <c r="H2711">
        <v>1.48</v>
      </c>
      <c r="I2711">
        <v>1.25</v>
      </c>
      <c r="J2711">
        <v>0.05</v>
      </c>
      <c r="K2711">
        <v>0.05</v>
      </c>
    </row>
    <row r="2712" spans="1:11" x14ac:dyDescent="0.35">
      <c r="A2712" s="111">
        <v>43355</v>
      </c>
      <c r="B2712">
        <v>3.7</v>
      </c>
      <c r="C2712">
        <v>3.49</v>
      </c>
      <c r="D2712">
        <v>4.3</v>
      </c>
      <c r="E2712">
        <v>5.34</v>
      </c>
      <c r="F2712">
        <v>1.08</v>
      </c>
      <c r="G2712">
        <v>1.33</v>
      </c>
      <c r="H2712">
        <v>1.48</v>
      </c>
      <c r="I2712">
        <v>1.28</v>
      </c>
      <c r="J2712">
        <v>0.05</v>
      </c>
      <c r="K2712">
        <v>0.05</v>
      </c>
    </row>
    <row r="2713" spans="1:11" x14ac:dyDescent="0.35">
      <c r="A2713" s="111">
        <v>43362</v>
      </c>
      <c r="B2713">
        <v>3.7</v>
      </c>
      <c r="C2713">
        <v>3.49</v>
      </c>
      <c r="D2713">
        <v>4.3</v>
      </c>
      <c r="E2713">
        <v>5.34</v>
      </c>
      <c r="F2713">
        <v>1.08</v>
      </c>
      <c r="G2713">
        <v>1.33</v>
      </c>
      <c r="H2713">
        <v>1.48</v>
      </c>
      <c r="I2713">
        <v>1.28</v>
      </c>
      <c r="J2713">
        <v>0.05</v>
      </c>
      <c r="K2713">
        <v>0.05</v>
      </c>
    </row>
    <row r="2714" spans="1:11" x14ac:dyDescent="0.35">
      <c r="A2714" s="111">
        <v>43369</v>
      </c>
      <c r="B2714">
        <v>3.7</v>
      </c>
      <c r="C2714">
        <v>3.49</v>
      </c>
      <c r="D2714">
        <v>4.3</v>
      </c>
      <c r="E2714">
        <v>5.34</v>
      </c>
      <c r="F2714">
        <v>1.08</v>
      </c>
      <c r="G2714">
        <v>1.4</v>
      </c>
      <c r="H2714">
        <v>1.6</v>
      </c>
      <c r="I2714">
        <v>1.28</v>
      </c>
      <c r="J2714">
        <v>0.05</v>
      </c>
      <c r="K2714">
        <v>0.05</v>
      </c>
    </row>
    <row r="2715" spans="1:11" x14ac:dyDescent="0.35">
      <c r="A2715" s="111">
        <v>43376</v>
      </c>
      <c r="B2715">
        <v>3.7</v>
      </c>
      <c r="C2715">
        <v>3.49</v>
      </c>
      <c r="D2715">
        <v>4.3</v>
      </c>
      <c r="E2715">
        <v>5.34</v>
      </c>
      <c r="F2715">
        <v>1.08</v>
      </c>
      <c r="G2715">
        <v>1.4</v>
      </c>
      <c r="H2715">
        <v>1.6</v>
      </c>
      <c r="I2715">
        <v>1.28</v>
      </c>
      <c r="J2715">
        <v>0.05</v>
      </c>
      <c r="K2715">
        <v>0.05</v>
      </c>
    </row>
    <row r="2716" spans="1:11" x14ac:dyDescent="0.35">
      <c r="A2716" s="111">
        <v>43383</v>
      </c>
      <c r="B2716">
        <v>3.7</v>
      </c>
      <c r="C2716">
        <v>3.49</v>
      </c>
      <c r="D2716">
        <v>4.29</v>
      </c>
      <c r="E2716">
        <v>5.34</v>
      </c>
      <c r="F2716">
        <v>1.08</v>
      </c>
      <c r="G2716">
        <v>1.4</v>
      </c>
      <c r="H2716">
        <v>1.6</v>
      </c>
      <c r="I2716">
        <v>1.28</v>
      </c>
      <c r="J2716">
        <v>0.05</v>
      </c>
      <c r="K2716">
        <v>0.05</v>
      </c>
    </row>
    <row r="2717" spans="1:11" x14ac:dyDescent="0.35">
      <c r="A2717" s="111">
        <v>43390</v>
      </c>
      <c r="B2717">
        <v>3.7</v>
      </c>
      <c r="C2717">
        <v>3.64</v>
      </c>
      <c r="D2717">
        <v>4.29</v>
      </c>
      <c r="E2717">
        <v>5.34</v>
      </c>
      <c r="F2717">
        <v>1.08</v>
      </c>
      <c r="G2717">
        <v>1.45</v>
      </c>
      <c r="H2717">
        <v>1.6</v>
      </c>
      <c r="I2717">
        <v>1.28</v>
      </c>
      <c r="J2717">
        <v>0.05</v>
      </c>
      <c r="K2717">
        <v>0.05</v>
      </c>
    </row>
    <row r="2718" spans="1:11" x14ac:dyDescent="0.35">
      <c r="A2718" s="111">
        <v>43397</v>
      </c>
      <c r="B2718">
        <v>3.7</v>
      </c>
      <c r="C2718">
        <v>3.64</v>
      </c>
      <c r="D2718">
        <v>4.29</v>
      </c>
      <c r="E2718">
        <v>5.34</v>
      </c>
      <c r="F2718">
        <v>1.08</v>
      </c>
      <c r="G2718">
        <v>1.45</v>
      </c>
      <c r="H2718">
        <v>1.6</v>
      </c>
      <c r="I2718">
        <v>1.28</v>
      </c>
      <c r="J2718">
        <v>0.05</v>
      </c>
      <c r="K2718">
        <v>0.05</v>
      </c>
    </row>
    <row r="2719" spans="1:11" x14ac:dyDescent="0.35">
      <c r="A2719" s="111">
        <v>43404</v>
      </c>
      <c r="B2719">
        <v>3.95</v>
      </c>
      <c r="C2719">
        <v>3.64</v>
      </c>
      <c r="D2719">
        <v>4.29</v>
      </c>
      <c r="E2719">
        <v>5.34</v>
      </c>
      <c r="F2719">
        <v>1.08</v>
      </c>
      <c r="G2719">
        <v>1.45</v>
      </c>
      <c r="H2719">
        <v>1.6</v>
      </c>
      <c r="I2719">
        <v>1.28</v>
      </c>
      <c r="J2719">
        <v>0.05</v>
      </c>
      <c r="K2719">
        <v>0.05</v>
      </c>
    </row>
    <row r="2720" spans="1:11" x14ac:dyDescent="0.35">
      <c r="A2720" s="111">
        <v>43411</v>
      </c>
      <c r="B2720">
        <v>3.95</v>
      </c>
      <c r="C2720">
        <v>3.64</v>
      </c>
      <c r="D2720">
        <v>4.29</v>
      </c>
      <c r="E2720">
        <v>5.34</v>
      </c>
      <c r="F2720">
        <v>1.08</v>
      </c>
      <c r="G2720">
        <v>1.45</v>
      </c>
      <c r="H2720">
        <v>1.6</v>
      </c>
      <c r="I2720">
        <v>1.45</v>
      </c>
      <c r="J2720">
        <v>0.05</v>
      </c>
      <c r="K2720">
        <v>0.05</v>
      </c>
    </row>
    <row r="2721" spans="1:11" x14ac:dyDescent="0.35">
      <c r="A2721" s="111">
        <v>43418</v>
      </c>
      <c r="B2721">
        <v>3.95</v>
      </c>
      <c r="C2721">
        <v>3.64</v>
      </c>
      <c r="D2721">
        <v>4.29</v>
      </c>
      <c r="E2721">
        <v>5.34</v>
      </c>
      <c r="F2721">
        <v>1.08</v>
      </c>
      <c r="G2721">
        <v>1.5</v>
      </c>
      <c r="H2721">
        <v>2.2000000000000002</v>
      </c>
      <c r="I2721">
        <v>1.45</v>
      </c>
      <c r="J2721">
        <v>0.05</v>
      </c>
      <c r="K2721">
        <v>0.05</v>
      </c>
    </row>
    <row r="2722" spans="1:11" x14ac:dyDescent="0.35">
      <c r="A2722" s="111">
        <v>43425</v>
      </c>
      <c r="B2722">
        <v>3.95</v>
      </c>
      <c r="C2722">
        <v>3.64</v>
      </c>
      <c r="D2722">
        <v>4.29</v>
      </c>
      <c r="E2722">
        <v>5.34</v>
      </c>
      <c r="F2722">
        <v>1.08</v>
      </c>
      <c r="G2722">
        <v>1.5</v>
      </c>
      <c r="H2722">
        <v>2.2000000000000002</v>
      </c>
      <c r="I2722">
        <v>1.45</v>
      </c>
      <c r="J2722">
        <v>0.05</v>
      </c>
      <c r="K2722">
        <v>0.05</v>
      </c>
    </row>
    <row r="2723" spans="1:11" x14ac:dyDescent="0.35">
      <c r="A2723" s="111">
        <v>43432</v>
      </c>
      <c r="B2723">
        <v>3.95</v>
      </c>
      <c r="C2723">
        <v>3.64</v>
      </c>
      <c r="D2723">
        <v>4.29</v>
      </c>
      <c r="E2723">
        <v>5.34</v>
      </c>
      <c r="F2723">
        <v>1.3</v>
      </c>
      <c r="G2723">
        <v>1.5</v>
      </c>
      <c r="H2723">
        <v>2.2000000000000002</v>
      </c>
      <c r="I2723">
        <v>1.45</v>
      </c>
      <c r="J2723">
        <v>0.05</v>
      </c>
      <c r="K2723">
        <v>0.05</v>
      </c>
    </row>
    <row r="2724" spans="1:11" x14ac:dyDescent="0.35">
      <c r="A2724" s="111">
        <v>43439</v>
      </c>
      <c r="B2724">
        <v>3.95</v>
      </c>
      <c r="C2724">
        <v>3.64</v>
      </c>
      <c r="D2724">
        <v>4.29</v>
      </c>
      <c r="E2724">
        <v>5.34</v>
      </c>
      <c r="F2724">
        <v>1.3</v>
      </c>
      <c r="G2724">
        <v>1.5</v>
      </c>
      <c r="H2724">
        <v>2.2000000000000002</v>
      </c>
      <c r="I2724">
        <v>1.45</v>
      </c>
      <c r="J2724">
        <v>0.05</v>
      </c>
      <c r="K2724">
        <v>0.05</v>
      </c>
    </row>
    <row r="2725" spans="1:11" x14ac:dyDescent="0.35">
      <c r="A2725" s="111">
        <v>43446</v>
      </c>
      <c r="B2725">
        <v>3.95</v>
      </c>
      <c r="C2725">
        <v>3.64</v>
      </c>
      <c r="D2725">
        <v>4.29</v>
      </c>
      <c r="E2725">
        <v>5.34</v>
      </c>
      <c r="F2725">
        <v>1.3</v>
      </c>
      <c r="G2725">
        <v>1.5</v>
      </c>
      <c r="H2725">
        <v>2.2000000000000002</v>
      </c>
      <c r="I2725">
        <v>1.45</v>
      </c>
      <c r="J2725">
        <v>0.05</v>
      </c>
      <c r="K2725">
        <v>0.05</v>
      </c>
    </row>
    <row r="2726" spans="1:11" x14ac:dyDescent="0.35">
      <c r="A2726" s="111">
        <v>43453</v>
      </c>
      <c r="B2726">
        <v>3.95</v>
      </c>
      <c r="C2726">
        <v>3.64</v>
      </c>
      <c r="D2726">
        <v>4.29</v>
      </c>
      <c r="E2726">
        <v>5.34</v>
      </c>
      <c r="F2726">
        <v>1.3</v>
      </c>
      <c r="G2726">
        <v>1.5</v>
      </c>
      <c r="H2726">
        <v>2.2000000000000002</v>
      </c>
      <c r="I2726">
        <v>1.45</v>
      </c>
      <c r="J2726">
        <v>0.05</v>
      </c>
      <c r="K2726">
        <v>0.05</v>
      </c>
    </row>
    <row r="2727" spans="1:11" x14ac:dyDescent="0.35">
      <c r="A2727" s="111">
        <v>43460</v>
      </c>
      <c r="B2727">
        <v>3.95</v>
      </c>
      <c r="C2727">
        <v>3.64</v>
      </c>
      <c r="D2727">
        <v>4.29</v>
      </c>
      <c r="E2727">
        <v>5.34</v>
      </c>
      <c r="F2727">
        <v>1.3</v>
      </c>
      <c r="G2727">
        <v>1.5</v>
      </c>
      <c r="H2727">
        <v>2.2000000000000002</v>
      </c>
      <c r="I2727">
        <v>1.45</v>
      </c>
      <c r="J2727">
        <v>0.05</v>
      </c>
      <c r="K2727">
        <v>0.05</v>
      </c>
    </row>
    <row r="2728" spans="1:11" x14ac:dyDescent="0.35">
      <c r="A2728" s="111">
        <v>43467</v>
      </c>
      <c r="B2728">
        <v>3.95</v>
      </c>
      <c r="C2728">
        <v>3.64</v>
      </c>
      <c r="D2728">
        <v>4.29</v>
      </c>
      <c r="E2728">
        <v>5.34</v>
      </c>
      <c r="F2728">
        <v>1.3</v>
      </c>
      <c r="G2728">
        <v>1.5</v>
      </c>
      <c r="H2728">
        <v>2.2000000000000002</v>
      </c>
      <c r="I2728">
        <v>1.45</v>
      </c>
      <c r="J2728">
        <v>0.05</v>
      </c>
      <c r="K2728">
        <v>0.05</v>
      </c>
    </row>
    <row r="2729" spans="1:11" x14ac:dyDescent="0.35">
      <c r="A2729" s="111">
        <v>43474</v>
      </c>
      <c r="B2729">
        <v>3.95</v>
      </c>
      <c r="C2729">
        <v>3.64</v>
      </c>
      <c r="D2729">
        <v>4.29</v>
      </c>
      <c r="E2729">
        <v>5.34</v>
      </c>
      <c r="F2729">
        <v>1.3</v>
      </c>
      <c r="G2729">
        <v>1.5</v>
      </c>
      <c r="H2729">
        <v>2.2000000000000002</v>
      </c>
      <c r="I2729">
        <v>1.45</v>
      </c>
      <c r="J2729">
        <v>0.05</v>
      </c>
      <c r="K2729">
        <v>0.05</v>
      </c>
    </row>
    <row r="2730" spans="1:11" x14ac:dyDescent="0.35">
      <c r="A2730" s="111">
        <v>43481</v>
      </c>
      <c r="B2730">
        <v>3.95</v>
      </c>
      <c r="C2730">
        <v>3.64</v>
      </c>
      <c r="D2730">
        <v>4.29</v>
      </c>
      <c r="E2730">
        <v>5.34</v>
      </c>
      <c r="F2730">
        <v>1.3</v>
      </c>
      <c r="G2730">
        <v>1.5</v>
      </c>
      <c r="H2730">
        <v>2.2000000000000002</v>
      </c>
      <c r="I2730">
        <v>1.45</v>
      </c>
      <c r="J2730">
        <v>0.05</v>
      </c>
      <c r="K2730">
        <v>0.05</v>
      </c>
    </row>
    <row r="2731" spans="1:11" x14ac:dyDescent="0.35">
      <c r="A2731" s="111">
        <v>43488</v>
      </c>
      <c r="B2731">
        <v>3.95</v>
      </c>
      <c r="C2731">
        <v>3.64</v>
      </c>
      <c r="D2731">
        <v>4.29</v>
      </c>
      <c r="E2731">
        <v>5.34</v>
      </c>
      <c r="F2731">
        <v>1.3</v>
      </c>
      <c r="G2731">
        <v>1.5</v>
      </c>
      <c r="H2731">
        <v>2.2000000000000002</v>
      </c>
      <c r="I2731">
        <v>1.45</v>
      </c>
      <c r="J2731">
        <v>0.05</v>
      </c>
      <c r="K2731">
        <v>0.05</v>
      </c>
    </row>
    <row r="2732" spans="1:11" x14ac:dyDescent="0.35">
      <c r="A2732" s="111">
        <v>43495</v>
      </c>
      <c r="B2732">
        <v>3.95</v>
      </c>
      <c r="C2732">
        <v>3.64</v>
      </c>
      <c r="D2732">
        <v>4.29</v>
      </c>
      <c r="E2732">
        <v>5.34</v>
      </c>
      <c r="F2732">
        <v>1.3</v>
      </c>
      <c r="G2732">
        <v>1.5</v>
      </c>
      <c r="H2732">
        <v>2.2000000000000002</v>
      </c>
      <c r="I2732">
        <v>1.45</v>
      </c>
      <c r="J2732">
        <v>0.05</v>
      </c>
      <c r="K2732">
        <v>0.05</v>
      </c>
    </row>
    <row r="2733" spans="1:11" x14ac:dyDescent="0.35">
      <c r="A2733" s="111">
        <v>43502</v>
      </c>
      <c r="B2733">
        <v>3.95</v>
      </c>
      <c r="C2733">
        <v>3.64</v>
      </c>
      <c r="D2733">
        <v>4.29</v>
      </c>
      <c r="E2733">
        <v>5.34</v>
      </c>
      <c r="F2733">
        <v>1.3</v>
      </c>
      <c r="G2733">
        <v>1.5</v>
      </c>
      <c r="H2733">
        <v>2.2000000000000002</v>
      </c>
      <c r="I2733">
        <v>1.45</v>
      </c>
      <c r="J2733">
        <v>0.05</v>
      </c>
      <c r="K2733">
        <v>0.05</v>
      </c>
    </row>
    <row r="2734" spans="1:11" x14ac:dyDescent="0.35">
      <c r="A2734" s="111">
        <v>43509</v>
      </c>
      <c r="B2734">
        <v>3.95</v>
      </c>
      <c r="C2734">
        <v>3.64</v>
      </c>
      <c r="D2734">
        <v>4.29</v>
      </c>
      <c r="E2734">
        <v>5.34</v>
      </c>
      <c r="F2734">
        <v>1.3</v>
      </c>
      <c r="G2734">
        <v>1.5</v>
      </c>
      <c r="H2734">
        <v>2.2000000000000002</v>
      </c>
      <c r="I2734">
        <v>1.45</v>
      </c>
      <c r="J2734">
        <v>0.05</v>
      </c>
      <c r="K2734">
        <v>0.05</v>
      </c>
    </row>
    <row r="2735" spans="1:11" x14ac:dyDescent="0.35">
      <c r="A2735" s="111">
        <v>43516</v>
      </c>
      <c r="B2735">
        <v>3.95</v>
      </c>
      <c r="C2735">
        <v>3.64</v>
      </c>
      <c r="D2735">
        <v>4.29</v>
      </c>
      <c r="E2735">
        <v>5.34</v>
      </c>
      <c r="F2735">
        <v>1.3</v>
      </c>
      <c r="G2735">
        <v>1.5</v>
      </c>
      <c r="H2735">
        <v>2.2000000000000002</v>
      </c>
      <c r="I2735">
        <v>1.45</v>
      </c>
      <c r="J2735">
        <v>0.05</v>
      </c>
      <c r="K2735">
        <v>0.05</v>
      </c>
    </row>
    <row r="2736" spans="1:11" x14ac:dyDescent="0.35">
      <c r="A2736" s="111">
        <v>43523</v>
      </c>
      <c r="B2736">
        <v>3.95</v>
      </c>
      <c r="C2736">
        <v>3.64</v>
      </c>
      <c r="D2736">
        <v>4.29</v>
      </c>
      <c r="E2736">
        <v>5.34</v>
      </c>
      <c r="F2736">
        <v>1.3</v>
      </c>
      <c r="G2736">
        <v>1.5</v>
      </c>
      <c r="H2736">
        <v>2.2000000000000002</v>
      </c>
      <c r="I2736">
        <v>1.45</v>
      </c>
      <c r="J2736">
        <v>0.05</v>
      </c>
      <c r="K2736">
        <v>0.05</v>
      </c>
    </row>
    <row r="2737" spans="1:11" x14ac:dyDescent="0.35">
      <c r="A2737" s="111">
        <v>43530</v>
      </c>
      <c r="B2737">
        <v>3.95</v>
      </c>
      <c r="C2737">
        <v>3.64</v>
      </c>
      <c r="D2737">
        <v>4.29</v>
      </c>
      <c r="E2737">
        <v>5.34</v>
      </c>
      <c r="F2737">
        <v>1.3</v>
      </c>
      <c r="G2737">
        <v>1.5</v>
      </c>
      <c r="H2737">
        <v>2.2000000000000002</v>
      </c>
      <c r="I2737">
        <v>1.45</v>
      </c>
      <c r="J2737">
        <v>0.05</v>
      </c>
      <c r="K2737">
        <v>0.05</v>
      </c>
    </row>
    <row r="2738" spans="1:11" x14ac:dyDescent="0.35">
      <c r="A2738" s="111">
        <v>43537</v>
      </c>
      <c r="B2738">
        <v>3.95</v>
      </c>
      <c r="C2738">
        <v>3.64</v>
      </c>
      <c r="D2738">
        <v>4.29</v>
      </c>
      <c r="E2738">
        <v>5.34</v>
      </c>
      <c r="F2738">
        <v>1.3</v>
      </c>
      <c r="G2738">
        <v>1.5</v>
      </c>
      <c r="H2738">
        <v>2.2000000000000002</v>
      </c>
      <c r="I2738">
        <v>1.45</v>
      </c>
      <c r="J2738">
        <v>0.05</v>
      </c>
      <c r="K2738">
        <v>0.05</v>
      </c>
    </row>
    <row r="2739" spans="1:11" x14ac:dyDescent="0.35">
      <c r="A2739" s="111">
        <v>43544</v>
      </c>
      <c r="B2739">
        <v>3.95</v>
      </c>
      <c r="C2739">
        <v>3.64</v>
      </c>
      <c r="D2739">
        <v>4.29</v>
      </c>
      <c r="E2739">
        <v>5.34</v>
      </c>
      <c r="F2739">
        <v>1.3</v>
      </c>
      <c r="G2739">
        <v>1.5</v>
      </c>
      <c r="H2739">
        <v>2.2000000000000002</v>
      </c>
      <c r="I2739">
        <v>1.45</v>
      </c>
      <c r="J2739">
        <v>0.05</v>
      </c>
      <c r="K2739">
        <v>0.05</v>
      </c>
    </row>
    <row r="2740" spans="1:11" x14ac:dyDescent="0.35">
      <c r="A2740" s="111">
        <v>43551</v>
      </c>
      <c r="B2740">
        <v>3.95</v>
      </c>
      <c r="C2740">
        <v>3.64</v>
      </c>
      <c r="D2740">
        <v>4.29</v>
      </c>
      <c r="E2740">
        <v>5.34</v>
      </c>
      <c r="F2740">
        <v>1.3</v>
      </c>
      <c r="G2740">
        <v>1.5</v>
      </c>
      <c r="H2740">
        <v>2.2000000000000002</v>
      </c>
      <c r="I2740">
        <v>1.45</v>
      </c>
      <c r="J2740">
        <v>0.05</v>
      </c>
      <c r="K2740">
        <v>0.05</v>
      </c>
    </row>
    <row r="2741" spans="1:11" x14ac:dyDescent="0.35">
      <c r="A2741" s="111">
        <v>43558</v>
      </c>
      <c r="B2741">
        <v>3.95</v>
      </c>
      <c r="C2741">
        <v>3.64</v>
      </c>
      <c r="D2741">
        <v>4.29</v>
      </c>
      <c r="E2741">
        <v>5.34</v>
      </c>
      <c r="F2741">
        <v>1.3</v>
      </c>
      <c r="G2741">
        <v>1.5</v>
      </c>
      <c r="H2741">
        <v>2.2000000000000002</v>
      </c>
      <c r="I2741">
        <v>1.45</v>
      </c>
      <c r="J2741">
        <v>0.05</v>
      </c>
      <c r="K2741">
        <v>0.05</v>
      </c>
    </row>
    <row r="2742" spans="1:11" x14ac:dyDescent="0.35">
      <c r="A2742" s="111">
        <v>43565</v>
      </c>
      <c r="B2742">
        <v>3.95</v>
      </c>
      <c r="C2742">
        <v>3.64</v>
      </c>
      <c r="D2742">
        <v>4.29</v>
      </c>
      <c r="E2742">
        <v>5.34</v>
      </c>
      <c r="F2742">
        <v>1.35</v>
      </c>
      <c r="G2742">
        <v>1.55</v>
      </c>
      <c r="H2742">
        <v>2.2000000000000002</v>
      </c>
      <c r="I2742">
        <v>1.45</v>
      </c>
      <c r="J2742">
        <v>0.05</v>
      </c>
      <c r="K2742">
        <v>0.05</v>
      </c>
    </row>
    <row r="2743" spans="1:11" x14ac:dyDescent="0.35">
      <c r="A2743" s="111">
        <v>43572</v>
      </c>
      <c r="B2743">
        <v>3.95</v>
      </c>
      <c r="C2743">
        <v>3.64</v>
      </c>
      <c r="D2743">
        <v>4.29</v>
      </c>
      <c r="E2743">
        <v>5.34</v>
      </c>
      <c r="F2743">
        <v>1.35</v>
      </c>
      <c r="G2743">
        <v>1.55</v>
      </c>
      <c r="H2743">
        <v>2.2000000000000002</v>
      </c>
      <c r="I2743">
        <v>1.45</v>
      </c>
      <c r="J2743">
        <v>0.05</v>
      </c>
      <c r="K2743">
        <v>0.05</v>
      </c>
    </row>
    <row r="2744" spans="1:11" x14ac:dyDescent="0.35">
      <c r="A2744" s="111">
        <v>43579</v>
      </c>
      <c r="B2744">
        <v>3.95</v>
      </c>
      <c r="C2744">
        <v>3.64</v>
      </c>
      <c r="D2744">
        <v>4.29</v>
      </c>
      <c r="E2744">
        <v>5.34</v>
      </c>
      <c r="F2744">
        <v>1.35</v>
      </c>
      <c r="G2744">
        <v>1.55</v>
      </c>
      <c r="H2744">
        <v>2.2000000000000002</v>
      </c>
      <c r="I2744">
        <v>1.45</v>
      </c>
      <c r="J2744">
        <v>0.05</v>
      </c>
      <c r="K2744">
        <v>0.05</v>
      </c>
    </row>
    <row r="2745" spans="1:11" x14ac:dyDescent="0.35">
      <c r="A2745" s="111">
        <v>43586</v>
      </c>
      <c r="B2745">
        <v>3.95</v>
      </c>
      <c r="C2745">
        <v>3.64</v>
      </c>
      <c r="D2745">
        <v>4.29</v>
      </c>
      <c r="E2745">
        <v>5.34</v>
      </c>
      <c r="F2745">
        <v>1.35</v>
      </c>
      <c r="G2745">
        <v>1.55</v>
      </c>
      <c r="H2745">
        <v>2.2000000000000002</v>
      </c>
      <c r="I2745">
        <v>1.45</v>
      </c>
      <c r="J2745">
        <v>0.05</v>
      </c>
      <c r="K2745">
        <v>0.05</v>
      </c>
    </row>
    <row r="2746" spans="1:11" x14ac:dyDescent="0.35">
      <c r="A2746" s="111">
        <v>43593</v>
      </c>
      <c r="B2746">
        <v>3.95</v>
      </c>
      <c r="C2746">
        <v>3.64</v>
      </c>
      <c r="D2746">
        <v>4.29</v>
      </c>
      <c r="E2746">
        <v>5.34</v>
      </c>
      <c r="F2746">
        <v>1.35</v>
      </c>
      <c r="G2746">
        <v>1.55</v>
      </c>
      <c r="H2746">
        <v>2.2000000000000002</v>
      </c>
      <c r="I2746">
        <v>1.45</v>
      </c>
      <c r="J2746">
        <v>0.05</v>
      </c>
      <c r="K2746">
        <v>0.05</v>
      </c>
    </row>
    <row r="2747" spans="1:11" x14ac:dyDescent="0.35">
      <c r="A2747" s="111">
        <v>43600</v>
      </c>
      <c r="B2747">
        <v>3.95</v>
      </c>
      <c r="C2747">
        <v>3.64</v>
      </c>
      <c r="D2747">
        <v>4.29</v>
      </c>
      <c r="E2747">
        <v>5.34</v>
      </c>
      <c r="F2747">
        <v>1.35</v>
      </c>
      <c r="G2747">
        <v>1.55</v>
      </c>
      <c r="H2747">
        <v>2.2000000000000002</v>
      </c>
      <c r="I2747">
        <v>1.45</v>
      </c>
      <c r="J2747">
        <v>0.05</v>
      </c>
      <c r="K2747">
        <v>0.05</v>
      </c>
    </row>
    <row r="2748" spans="1:11" x14ac:dyDescent="0.35">
      <c r="A2748" s="111">
        <v>43607</v>
      </c>
      <c r="B2748">
        <v>3.95</v>
      </c>
      <c r="C2748">
        <v>3.64</v>
      </c>
      <c r="D2748">
        <v>4.29</v>
      </c>
      <c r="E2748">
        <v>5.34</v>
      </c>
      <c r="F2748">
        <v>1.35</v>
      </c>
      <c r="G2748">
        <v>1.55</v>
      </c>
      <c r="H2748">
        <v>2.2000000000000002</v>
      </c>
      <c r="I2748">
        <v>1.45</v>
      </c>
      <c r="J2748">
        <v>0.05</v>
      </c>
      <c r="K2748">
        <v>0.05</v>
      </c>
    </row>
    <row r="2749" spans="1:11" x14ac:dyDescent="0.35">
      <c r="A2749" s="111">
        <v>43614</v>
      </c>
      <c r="B2749">
        <v>3.95</v>
      </c>
      <c r="C2749">
        <v>3.64</v>
      </c>
      <c r="D2749">
        <v>4.29</v>
      </c>
      <c r="E2749">
        <v>5.34</v>
      </c>
      <c r="F2749">
        <v>1.35</v>
      </c>
      <c r="G2749">
        <v>1.55</v>
      </c>
      <c r="H2749">
        <v>2.2000000000000002</v>
      </c>
      <c r="I2749">
        <v>1.45</v>
      </c>
      <c r="J2749">
        <v>0.05</v>
      </c>
      <c r="K2749">
        <v>0.05</v>
      </c>
    </row>
    <row r="2750" spans="1:11" x14ac:dyDescent="0.35">
      <c r="A2750" s="111">
        <v>43621</v>
      </c>
      <c r="B2750">
        <v>3.95</v>
      </c>
      <c r="C2750">
        <v>3.64</v>
      </c>
      <c r="D2750">
        <v>4.29</v>
      </c>
      <c r="E2750">
        <v>5.34</v>
      </c>
      <c r="F2750">
        <v>1.35</v>
      </c>
      <c r="G2750">
        <v>1.55</v>
      </c>
      <c r="H2750">
        <v>2.2000000000000002</v>
      </c>
      <c r="I2750">
        <v>1.45</v>
      </c>
      <c r="J2750">
        <v>0.05</v>
      </c>
      <c r="K2750">
        <v>0.05</v>
      </c>
    </row>
    <row r="2751" spans="1:11" x14ac:dyDescent="0.35">
      <c r="A2751" s="111">
        <v>43628</v>
      </c>
      <c r="B2751">
        <v>3.95</v>
      </c>
      <c r="C2751">
        <v>3.64</v>
      </c>
      <c r="D2751">
        <v>4.29</v>
      </c>
      <c r="E2751">
        <v>5.34</v>
      </c>
      <c r="F2751">
        <v>1.35</v>
      </c>
      <c r="G2751">
        <v>1.55</v>
      </c>
      <c r="H2751">
        <v>2.2000000000000002</v>
      </c>
      <c r="I2751">
        <v>1.45</v>
      </c>
      <c r="J2751">
        <v>0.05</v>
      </c>
      <c r="K2751">
        <v>0.05</v>
      </c>
    </row>
    <row r="2752" spans="1:11" x14ac:dyDescent="0.35">
      <c r="A2752" s="111">
        <v>43635</v>
      </c>
      <c r="B2752">
        <v>3.95</v>
      </c>
      <c r="C2752">
        <v>3.64</v>
      </c>
      <c r="D2752">
        <v>4.29</v>
      </c>
      <c r="E2752">
        <v>5.34</v>
      </c>
      <c r="F2752">
        <v>1.35</v>
      </c>
      <c r="G2752">
        <v>1.8</v>
      </c>
      <c r="H2752">
        <v>1.9</v>
      </c>
      <c r="I2752">
        <v>1.45</v>
      </c>
      <c r="J2752">
        <v>0.05</v>
      </c>
      <c r="K2752">
        <v>0.05</v>
      </c>
    </row>
    <row r="2753" spans="1:11" x14ac:dyDescent="0.35">
      <c r="A2753" s="111">
        <v>43642</v>
      </c>
      <c r="B2753">
        <v>3.95</v>
      </c>
      <c r="C2753">
        <v>3.64</v>
      </c>
      <c r="D2753">
        <v>4.29</v>
      </c>
      <c r="E2753">
        <v>5.34</v>
      </c>
      <c r="F2753">
        <v>1.35</v>
      </c>
      <c r="G2753">
        <v>1.8</v>
      </c>
      <c r="H2753">
        <v>1.9</v>
      </c>
      <c r="I2753">
        <v>1.45</v>
      </c>
      <c r="J2753">
        <v>0.05</v>
      </c>
      <c r="K2753">
        <v>0.05</v>
      </c>
    </row>
    <row r="2754" spans="1:11" x14ac:dyDescent="0.35">
      <c r="A2754" s="111">
        <v>43649</v>
      </c>
      <c r="B2754">
        <v>3.95</v>
      </c>
      <c r="C2754">
        <v>3.64</v>
      </c>
      <c r="D2754">
        <v>4.29</v>
      </c>
      <c r="E2754">
        <v>5.34</v>
      </c>
      <c r="F2754">
        <v>1.35</v>
      </c>
      <c r="G2754">
        <v>1.8</v>
      </c>
      <c r="H2754">
        <v>1.9</v>
      </c>
      <c r="I2754">
        <v>1.45</v>
      </c>
      <c r="J2754">
        <v>0.05</v>
      </c>
      <c r="K2754">
        <v>0.05</v>
      </c>
    </row>
    <row r="2755" spans="1:11" x14ac:dyDescent="0.35">
      <c r="A2755" s="111">
        <v>43656</v>
      </c>
      <c r="B2755">
        <v>3.95</v>
      </c>
      <c r="C2755">
        <v>3.64</v>
      </c>
      <c r="D2755">
        <v>4.29</v>
      </c>
      <c r="E2755">
        <v>5.34</v>
      </c>
      <c r="F2755">
        <v>1.35</v>
      </c>
      <c r="G2755">
        <v>1.8</v>
      </c>
      <c r="H2755">
        <v>1.9</v>
      </c>
      <c r="I2755">
        <v>1.45</v>
      </c>
      <c r="J2755">
        <v>0.05</v>
      </c>
      <c r="K2755">
        <v>0.05</v>
      </c>
    </row>
    <row r="2756" spans="1:11" x14ac:dyDescent="0.35">
      <c r="A2756" s="111">
        <v>43663</v>
      </c>
      <c r="B2756">
        <v>3.95</v>
      </c>
      <c r="C2756">
        <v>3.64</v>
      </c>
      <c r="D2756">
        <v>4.29</v>
      </c>
      <c r="E2756">
        <v>5.19</v>
      </c>
      <c r="F2756">
        <v>1.35</v>
      </c>
      <c r="G2756">
        <v>1.8</v>
      </c>
      <c r="H2756">
        <v>1.9</v>
      </c>
      <c r="I2756">
        <v>1.45</v>
      </c>
      <c r="J2756">
        <v>0.05</v>
      </c>
      <c r="K2756">
        <v>0.05</v>
      </c>
    </row>
    <row r="2757" spans="1:11" x14ac:dyDescent="0.35">
      <c r="A2757" s="111">
        <v>43670</v>
      </c>
      <c r="B2757">
        <v>3.95</v>
      </c>
      <c r="C2757">
        <v>3.64</v>
      </c>
      <c r="D2757">
        <v>4.29</v>
      </c>
      <c r="E2757">
        <v>5.19</v>
      </c>
      <c r="F2757">
        <v>1.35</v>
      </c>
      <c r="G2757">
        <v>1.8</v>
      </c>
      <c r="H2757">
        <v>1.9</v>
      </c>
      <c r="I2757">
        <v>1.45</v>
      </c>
      <c r="J2757">
        <v>0.05</v>
      </c>
      <c r="K2757">
        <v>0.05</v>
      </c>
    </row>
    <row r="2758" spans="1:11" x14ac:dyDescent="0.35">
      <c r="A2758" s="111">
        <v>43677</v>
      </c>
      <c r="B2758">
        <v>3.95</v>
      </c>
      <c r="C2758">
        <v>3.64</v>
      </c>
      <c r="D2758">
        <v>4.29</v>
      </c>
      <c r="E2758">
        <v>5.19</v>
      </c>
      <c r="F2758">
        <v>1.35</v>
      </c>
      <c r="G2758">
        <v>1.8</v>
      </c>
      <c r="H2758">
        <v>2</v>
      </c>
      <c r="I2758">
        <v>1.45</v>
      </c>
      <c r="J2758">
        <v>0.05</v>
      </c>
      <c r="K2758">
        <v>0.05</v>
      </c>
    </row>
    <row r="2759" spans="1:11" x14ac:dyDescent="0.35">
      <c r="A2759" s="111">
        <v>43684</v>
      </c>
      <c r="B2759">
        <v>3.95</v>
      </c>
      <c r="C2759">
        <v>3.64</v>
      </c>
      <c r="D2759">
        <v>4.29</v>
      </c>
      <c r="E2759">
        <v>5.19</v>
      </c>
      <c r="F2759">
        <v>1.35</v>
      </c>
      <c r="G2759">
        <v>1.8</v>
      </c>
      <c r="H2759">
        <v>2</v>
      </c>
      <c r="I2759">
        <v>1.45</v>
      </c>
      <c r="J2759">
        <v>0.05</v>
      </c>
      <c r="K2759">
        <v>0.05</v>
      </c>
    </row>
    <row r="2760" spans="1:11" x14ac:dyDescent="0.35">
      <c r="A2760" s="111">
        <v>43691</v>
      </c>
      <c r="B2760">
        <v>3.95</v>
      </c>
      <c r="C2760">
        <v>3.64</v>
      </c>
      <c r="D2760">
        <v>4.29</v>
      </c>
      <c r="E2760">
        <v>5.19</v>
      </c>
      <c r="F2760">
        <v>1.35</v>
      </c>
      <c r="G2760">
        <v>1.8</v>
      </c>
      <c r="H2760">
        <v>2</v>
      </c>
      <c r="I2760">
        <v>1.45</v>
      </c>
      <c r="J2760">
        <v>0.05</v>
      </c>
      <c r="K2760">
        <v>0.05</v>
      </c>
    </row>
    <row r="2761" spans="1:11" x14ac:dyDescent="0.35">
      <c r="A2761" s="111">
        <v>43698</v>
      </c>
      <c r="B2761">
        <v>3.95</v>
      </c>
      <c r="C2761">
        <v>3.64</v>
      </c>
      <c r="D2761">
        <v>4.29</v>
      </c>
      <c r="E2761">
        <v>5.19</v>
      </c>
      <c r="F2761">
        <v>1.35</v>
      </c>
      <c r="G2761">
        <v>1.8</v>
      </c>
      <c r="H2761">
        <v>2</v>
      </c>
      <c r="I2761">
        <v>1.45</v>
      </c>
      <c r="J2761">
        <v>0.05</v>
      </c>
      <c r="K2761">
        <v>0.05</v>
      </c>
    </row>
    <row r="2762" spans="1:11" x14ac:dyDescent="0.35">
      <c r="A2762" s="111">
        <v>43705</v>
      </c>
      <c r="B2762">
        <v>3.95</v>
      </c>
      <c r="C2762">
        <v>3.64</v>
      </c>
      <c r="D2762">
        <v>3.94</v>
      </c>
      <c r="E2762">
        <v>5.19</v>
      </c>
      <c r="F2762">
        <v>1.35</v>
      </c>
      <c r="G2762">
        <v>1.8</v>
      </c>
      <c r="H2762">
        <v>2</v>
      </c>
      <c r="I2762">
        <v>1.45</v>
      </c>
      <c r="J2762">
        <v>0.05</v>
      </c>
      <c r="K2762">
        <v>0.05</v>
      </c>
    </row>
    <row r="2763" spans="1:11" x14ac:dyDescent="0.35">
      <c r="A2763" s="111">
        <v>43712</v>
      </c>
      <c r="B2763">
        <v>3.95</v>
      </c>
      <c r="C2763">
        <v>3.64</v>
      </c>
      <c r="D2763">
        <v>3.94</v>
      </c>
      <c r="E2763">
        <v>5.19</v>
      </c>
      <c r="F2763">
        <v>1.35</v>
      </c>
      <c r="G2763">
        <v>1.8</v>
      </c>
      <c r="H2763">
        <v>2</v>
      </c>
      <c r="I2763">
        <v>1.45</v>
      </c>
      <c r="J2763">
        <v>0.05</v>
      </c>
      <c r="K2763">
        <v>0.05</v>
      </c>
    </row>
    <row r="2764" spans="1:11" x14ac:dyDescent="0.35">
      <c r="A2764" s="111">
        <v>43719</v>
      </c>
      <c r="B2764">
        <v>3.95</v>
      </c>
      <c r="C2764">
        <v>3.64</v>
      </c>
      <c r="D2764">
        <v>3.94</v>
      </c>
      <c r="E2764">
        <v>5.19</v>
      </c>
      <c r="F2764">
        <v>1.35</v>
      </c>
      <c r="G2764">
        <v>1.8</v>
      </c>
      <c r="H2764">
        <v>2</v>
      </c>
      <c r="I2764">
        <v>1.45</v>
      </c>
      <c r="J2764">
        <v>0.05</v>
      </c>
      <c r="K2764">
        <v>0.05</v>
      </c>
    </row>
    <row r="2765" spans="1:11" x14ac:dyDescent="0.35">
      <c r="A2765" s="111">
        <v>43726</v>
      </c>
      <c r="B2765">
        <v>3.95</v>
      </c>
      <c r="C2765">
        <v>3.64</v>
      </c>
      <c r="D2765">
        <v>3.94</v>
      </c>
      <c r="E2765">
        <v>5.19</v>
      </c>
      <c r="F2765">
        <v>1.35</v>
      </c>
      <c r="G2765">
        <v>1.8</v>
      </c>
      <c r="H2765">
        <v>2</v>
      </c>
      <c r="I2765">
        <v>1.45</v>
      </c>
      <c r="J2765">
        <v>0.05</v>
      </c>
      <c r="K2765">
        <v>0.05</v>
      </c>
    </row>
    <row r="2766" spans="1:11" x14ac:dyDescent="0.35">
      <c r="A2766" s="111">
        <v>43733</v>
      </c>
      <c r="B2766">
        <v>3.95</v>
      </c>
      <c r="C2766">
        <v>3.64</v>
      </c>
      <c r="D2766">
        <v>3.94</v>
      </c>
      <c r="E2766">
        <v>5.19</v>
      </c>
      <c r="F2766">
        <v>1.35</v>
      </c>
      <c r="G2766">
        <v>1.8</v>
      </c>
      <c r="H2766">
        <v>2</v>
      </c>
      <c r="I2766">
        <v>1.45</v>
      </c>
      <c r="J2766">
        <v>0.05</v>
      </c>
      <c r="K2766">
        <v>0.05</v>
      </c>
    </row>
    <row r="2767" spans="1:11" x14ac:dyDescent="0.35">
      <c r="A2767" s="111">
        <v>43740</v>
      </c>
      <c r="B2767">
        <v>3.95</v>
      </c>
      <c r="C2767">
        <v>3.64</v>
      </c>
      <c r="D2767">
        <v>3.94</v>
      </c>
      <c r="E2767">
        <v>5.19</v>
      </c>
      <c r="F2767">
        <v>1.35</v>
      </c>
      <c r="G2767">
        <v>1.8</v>
      </c>
      <c r="H2767">
        <v>2</v>
      </c>
      <c r="I2767">
        <v>1.45</v>
      </c>
      <c r="J2767">
        <v>0.05</v>
      </c>
      <c r="K2767">
        <v>0.05</v>
      </c>
    </row>
    <row r="2768" spans="1:11" x14ac:dyDescent="0.35">
      <c r="A2768" s="111">
        <v>43747</v>
      </c>
      <c r="B2768">
        <v>3.95</v>
      </c>
      <c r="C2768">
        <v>3.64</v>
      </c>
      <c r="D2768">
        <v>3.94</v>
      </c>
      <c r="E2768">
        <v>5.19</v>
      </c>
      <c r="F2768">
        <v>1.35</v>
      </c>
      <c r="G2768">
        <v>1.8</v>
      </c>
      <c r="H2768">
        <v>2</v>
      </c>
      <c r="I2768">
        <v>1.45</v>
      </c>
      <c r="J2768">
        <v>0.05</v>
      </c>
      <c r="K2768">
        <v>0.05</v>
      </c>
    </row>
    <row r="2769" spans="1:11" x14ac:dyDescent="0.35">
      <c r="A2769" s="111">
        <v>43754</v>
      </c>
      <c r="B2769">
        <v>3.95</v>
      </c>
      <c r="C2769">
        <v>3.64</v>
      </c>
      <c r="D2769">
        <v>3.94</v>
      </c>
      <c r="E2769">
        <v>5.19</v>
      </c>
      <c r="F2769">
        <v>1.35</v>
      </c>
      <c r="G2769">
        <v>1.8</v>
      </c>
      <c r="H2769">
        <v>2</v>
      </c>
      <c r="I2769">
        <v>1.45</v>
      </c>
      <c r="J2769">
        <v>0.05</v>
      </c>
      <c r="K2769">
        <v>0.05</v>
      </c>
    </row>
    <row r="2770" spans="1:11" x14ac:dyDescent="0.35">
      <c r="A2770" s="111">
        <v>43761</v>
      </c>
      <c r="B2770">
        <v>3.95</v>
      </c>
      <c r="C2770">
        <v>3.64</v>
      </c>
      <c r="D2770">
        <v>3.94</v>
      </c>
      <c r="E2770">
        <v>5.19</v>
      </c>
      <c r="F2770">
        <v>1.35</v>
      </c>
      <c r="G2770">
        <v>1.8</v>
      </c>
      <c r="H2770">
        <v>2</v>
      </c>
      <c r="I2770">
        <v>1.45</v>
      </c>
      <c r="J2770">
        <v>0.05</v>
      </c>
      <c r="K2770">
        <v>0.05</v>
      </c>
    </row>
    <row r="2771" spans="1:11" x14ac:dyDescent="0.35">
      <c r="A2771" s="111">
        <v>43768</v>
      </c>
      <c r="B2771">
        <v>3.95</v>
      </c>
      <c r="C2771">
        <v>3.64</v>
      </c>
      <c r="D2771">
        <v>3.94</v>
      </c>
      <c r="E2771">
        <v>5.19</v>
      </c>
      <c r="F2771">
        <v>1.35</v>
      </c>
      <c r="G2771">
        <v>1.8</v>
      </c>
      <c r="H2771">
        <v>2</v>
      </c>
      <c r="I2771">
        <v>1.45</v>
      </c>
      <c r="J2771">
        <v>0.05</v>
      </c>
      <c r="K2771">
        <v>0.05</v>
      </c>
    </row>
    <row r="2772" spans="1:11" x14ac:dyDescent="0.35">
      <c r="A2772" s="111">
        <v>43775</v>
      </c>
      <c r="B2772">
        <v>3.95</v>
      </c>
      <c r="C2772">
        <v>3.64</v>
      </c>
      <c r="D2772">
        <v>3.94</v>
      </c>
      <c r="E2772">
        <v>5.19</v>
      </c>
      <c r="F2772">
        <v>1.35</v>
      </c>
      <c r="G2772">
        <v>1.8</v>
      </c>
      <c r="H2772">
        <v>2</v>
      </c>
      <c r="I2772">
        <v>1.45</v>
      </c>
      <c r="J2772">
        <v>0.05</v>
      </c>
      <c r="K2772">
        <v>0.05</v>
      </c>
    </row>
    <row r="2773" spans="1:11" x14ac:dyDescent="0.35">
      <c r="A2773" s="111">
        <v>43782</v>
      </c>
      <c r="B2773">
        <v>3.95</v>
      </c>
      <c r="C2773">
        <v>3.64</v>
      </c>
      <c r="D2773">
        <v>3.94</v>
      </c>
      <c r="E2773">
        <v>5.19</v>
      </c>
      <c r="F2773">
        <v>1.35</v>
      </c>
      <c r="G2773">
        <v>1.8</v>
      </c>
      <c r="H2773">
        <v>2</v>
      </c>
      <c r="I2773">
        <v>1.45</v>
      </c>
      <c r="J2773">
        <v>0.05</v>
      </c>
      <c r="K2773">
        <v>0.05</v>
      </c>
    </row>
    <row r="2774" spans="1:11" x14ac:dyDescent="0.35">
      <c r="A2774" s="111">
        <v>43789</v>
      </c>
      <c r="B2774">
        <v>3.95</v>
      </c>
      <c r="C2774">
        <v>3.64</v>
      </c>
      <c r="D2774">
        <v>3.94</v>
      </c>
      <c r="E2774">
        <v>5.19</v>
      </c>
      <c r="F2774">
        <v>1.35</v>
      </c>
      <c r="G2774">
        <v>1.8</v>
      </c>
      <c r="H2774">
        <v>2</v>
      </c>
      <c r="I2774">
        <v>1.45</v>
      </c>
      <c r="J2774">
        <v>0.05</v>
      </c>
      <c r="K2774">
        <v>0.05</v>
      </c>
    </row>
    <row r="2775" spans="1:11" x14ac:dyDescent="0.35">
      <c r="A2775" s="111">
        <v>43796</v>
      </c>
      <c r="B2775">
        <v>3.95</v>
      </c>
      <c r="C2775">
        <v>3.64</v>
      </c>
      <c r="D2775">
        <v>3.94</v>
      </c>
      <c r="E2775">
        <v>5.19</v>
      </c>
      <c r="F2775">
        <v>1.35</v>
      </c>
      <c r="G2775">
        <v>1.8</v>
      </c>
      <c r="H2775">
        <v>2</v>
      </c>
      <c r="I2775">
        <v>1.45</v>
      </c>
      <c r="J2775">
        <v>0.05</v>
      </c>
      <c r="K2775">
        <v>0.05</v>
      </c>
    </row>
    <row r="2776" spans="1:11" x14ac:dyDescent="0.35">
      <c r="A2776" s="111">
        <v>43803</v>
      </c>
      <c r="B2776">
        <v>3.95</v>
      </c>
      <c r="C2776">
        <v>3.64</v>
      </c>
      <c r="D2776">
        <v>3.94</v>
      </c>
      <c r="E2776">
        <v>5.19</v>
      </c>
      <c r="F2776">
        <v>1.35</v>
      </c>
      <c r="G2776">
        <v>1.8</v>
      </c>
      <c r="H2776">
        <v>2</v>
      </c>
      <c r="I2776">
        <v>1.45</v>
      </c>
      <c r="J2776">
        <v>0.05</v>
      </c>
      <c r="K2776">
        <v>0.05</v>
      </c>
    </row>
    <row r="2777" spans="1:11" x14ac:dyDescent="0.35">
      <c r="A2777" s="111">
        <v>43810</v>
      </c>
      <c r="B2777">
        <v>3.95</v>
      </c>
      <c r="C2777">
        <v>3.64</v>
      </c>
      <c r="D2777">
        <v>3.94</v>
      </c>
      <c r="E2777">
        <v>5.19</v>
      </c>
      <c r="F2777">
        <v>1.35</v>
      </c>
      <c r="G2777">
        <v>1.8</v>
      </c>
      <c r="H2777">
        <v>2</v>
      </c>
      <c r="I2777">
        <v>1.45</v>
      </c>
      <c r="J2777">
        <v>0.05</v>
      </c>
      <c r="K2777">
        <v>0.05</v>
      </c>
    </row>
    <row r="2778" spans="1:11" x14ac:dyDescent="0.35">
      <c r="A2778" s="111">
        <v>43817</v>
      </c>
      <c r="B2778">
        <v>3.95</v>
      </c>
      <c r="C2778">
        <v>3.64</v>
      </c>
      <c r="D2778">
        <v>3.94</v>
      </c>
      <c r="E2778">
        <v>5.19</v>
      </c>
      <c r="F2778">
        <v>1.35</v>
      </c>
      <c r="G2778">
        <v>1.8</v>
      </c>
      <c r="H2778">
        <v>2</v>
      </c>
      <c r="I2778">
        <v>1.45</v>
      </c>
      <c r="J2778">
        <v>0.05</v>
      </c>
      <c r="K2778">
        <v>0.05</v>
      </c>
    </row>
    <row r="2779" spans="1:11" x14ac:dyDescent="0.35">
      <c r="A2779" s="111">
        <v>43824</v>
      </c>
      <c r="B2779">
        <v>3.95</v>
      </c>
      <c r="C2779">
        <v>3.64</v>
      </c>
      <c r="D2779">
        <v>3.94</v>
      </c>
      <c r="E2779">
        <v>5.19</v>
      </c>
      <c r="F2779">
        <v>1.35</v>
      </c>
      <c r="G2779">
        <v>1.8</v>
      </c>
      <c r="H2779">
        <v>2</v>
      </c>
      <c r="I2779">
        <v>1.45</v>
      </c>
      <c r="J2779">
        <v>0.05</v>
      </c>
      <c r="K2779">
        <v>0.05</v>
      </c>
    </row>
    <row r="2780" spans="1:11" x14ac:dyDescent="0.35">
      <c r="A2780" s="111">
        <v>43831</v>
      </c>
      <c r="B2780">
        <v>3.95</v>
      </c>
      <c r="C2780">
        <v>3.64</v>
      </c>
      <c r="D2780">
        <v>3.94</v>
      </c>
      <c r="E2780">
        <v>5.19</v>
      </c>
      <c r="F2780">
        <v>1.35</v>
      </c>
      <c r="G2780">
        <v>1.8</v>
      </c>
      <c r="H2780">
        <v>2</v>
      </c>
      <c r="I2780">
        <v>1.45</v>
      </c>
      <c r="J2780">
        <v>0.05</v>
      </c>
      <c r="K2780">
        <v>0.05</v>
      </c>
    </row>
    <row r="2781" spans="1:11" x14ac:dyDescent="0.35">
      <c r="A2781" s="111">
        <v>43838</v>
      </c>
      <c r="B2781">
        <v>3.95</v>
      </c>
      <c r="C2781">
        <v>3.64</v>
      </c>
      <c r="D2781">
        <v>3.94</v>
      </c>
      <c r="E2781">
        <v>5.19</v>
      </c>
      <c r="F2781">
        <v>1.35</v>
      </c>
      <c r="G2781">
        <v>1.8</v>
      </c>
      <c r="H2781">
        <v>2</v>
      </c>
      <c r="I2781">
        <v>1.45</v>
      </c>
      <c r="J2781">
        <v>0.05</v>
      </c>
      <c r="K2781">
        <v>0.05</v>
      </c>
    </row>
    <row r="2782" spans="1:11" x14ac:dyDescent="0.35">
      <c r="A2782" s="111">
        <v>43845</v>
      </c>
      <c r="B2782">
        <v>3.95</v>
      </c>
      <c r="C2782">
        <v>3.64</v>
      </c>
      <c r="D2782">
        <v>3.94</v>
      </c>
      <c r="E2782">
        <v>5.19</v>
      </c>
      <c r="F2782">
        <v>1.35</v>
      </c>
      <c r="G2782">
        <v>1.8</v>
      </c>
      <c r="H2782">
        <v>2</v>
      </c>
      <c r="I2782">
        <v>1.45</v>
      </c>
      <c r="J2782">
        <v>0.05</v>
      </c>
      <c r="K2782">
        <v>0.05</v>
      </c>
    </row>
    <row r="2783" spans="1:11" x14ac:dyDescent="0.35">
      <c r="A2783" s="111">
        <v>43852</v>
      </c>
      <c r="B2783">
        <v>3.95</v>
      </c>
      <c r="C2783">
        <v>3.64</v>
      </c>
      <c r="D2783">
        <v>3.94</v>
      </c>
      <c r="E2783">
        <v>5.19</v>
      </c>
      <c r="F2783">
        <v>1.35</v>
      </c>
      <c r="G2783">
        <v>1.8</v>
      </c>
      <c r="H2783">
        <v>2</v>
      </c>
      <c r="I2783">
        <v>1.45</v>
      </c>
      <c r="J2783">
        <v>0.05</v>
      </c>
      <c r="K2783">
        <v>0.05</v>
      </c>
    </row>
    <row r="2784" spans="1:11" x14ac:dyDescent="0.35">
      <c r="A2784" s="111">
        <v>43859</v>
      </c>
      <c r="B2784">
        <v>3.95</v>
      </c>
      <c r="C2784">
        <v>3.64</v>
      </c>
      <c r="D2784">
        <v>3.94</v>
      </c>
      <c r="E2784">
        <v>5.19</v>
      </c>
      <c r="F2784">
        <v>1.35</v>
      </c>
      <c r="G2784">
        <v>1.8</v>
      </c>
      <c r="H2784">
        <v>2</v>
      </c>
      <c r="I2784">
        <v>1.45</v>
      </c>
      <c r="J2784">
        <v>0.05</v>
      </c>
      <c r="K2784">
        <v>0.05</v>
      </c>
    </row>
    <row r="2785" spans="1:11" x14ac:dyDescent="0.35">
      <c r="A2785" s="111">
        <v>43866</v>
      </c>
      <c r="B2785">
        <v>3.95</v>
      </c>
      <c r="C2785">
        <v>3.64</v>
      </c>
      <c r="D2785">
        <v>3.94</v>
      </c>
      <c r="E2785">
        <v>5.19</v>
      </c>
      <c r="F2785">
        <v>1.35</v>
      </c>
      <c r="G2785">
        <v>1.8</v>
      </c>
      <c r="H2785">
        <v>2</v>
      </c>
      <c r="I2785">
        <v>1.45</v>
      </c>
      <c r="J2785">
        <v>0.05</v>
      </c>
      <c r="K2785">
        <v>0.05</v>
      </c>
    </row>
    <row r="2786" spans="1:11" x14ac:dyDescent="0.35">
      <c r="A2786" s="111">
        <v>43873</v>
      </c>
      <c r="B2786">
        <v>3.95</v>
      </c>
      <c r="C2786">
        <v>3.64</v>
      </c>
      <c r="D2786">
        <v>3.94</v>
      </c>
      <c r="E2786">
        <v>5.19</v>
      </c>
      <c r="F2786">
        <v>1.35</v>
      </c>
      <c r="G2786">
        <v>1.8</v>
      </c>
      <c r="H2786">
        <v>2</v>
      </c>
      <c r="I2786">
        <v>1.45</v>
      </c>
      <c r="J2786">
        <v>0.05</v>
      </c>
      <c r="K2786">
        <v>0.05</v>
      </c>
    </row>
    <row r="2787" spans="1:11" x14ac:dyDescent="0.35">
      <c r="A2787" s="111">
        <v>43880</v>
      </c>
      <c r="B2787">
        <v>3.95</v>
      </c>
      <c r="C2787">
        <v>3.64</v>
      </c>
      <c r="D2787">
        <v>3.94</v>
      </c>
      <c r="E2787">
        <v>5.19</v>
      </c>
      <c r="F2787">
        <v>1.35</v>
      </c>
      <c r="G2787">
        <v>1.8</v>
      </c>
      <c r="H2787">
        <v>2</v>
      </c>
      <c r="I2787">
        <v>1.45</v>
      </c>
      <c r="J2787">
        <v>0.05</v>
      </c>
      <c r="K2787">
        <v>0.05</v>
      </c>
    </row>
    <row r="2788" spans="1:11" x14ac:dyDescent="0.35">
      <c r="A2788" s="111">
        <v>43887</v>
      </c>
      <c r="B2788">
        <v>3.95</v>
      </c>
      <c r="C2788">
        <v>3.64</v>
      </c>
      <c r="D2788">
        <v>3.94</v>
      </c>
      <c r="E2788">
        <v>5.19</v>
      </c>
      <c r="F2788">
        <v>1.35</v>
      </c>
      <c r="G2788">
        <v>1.8</v>
      </c>
      <c r="H2788">
        <v>2</v>
      </c>
      <c r="I2788">
        <v>1.25</v>
      </c>
      <c r="J2788">
        <v>0.05</v>
      </c>
      <c r="K2788">
        <v>0.05</v>
      </c>
    </row>
    <row r="2789" spans="1:11" x14ac:dyDescent="0.35">
      <c r="A2789" s="111">
        <v>43894</v>
      </c>
      <c r="B2789">
        <v>3.95</v>
      </c>
      <c r="C2789">
        <v>3.64</v>
      </c>
      <c r="D2789">
        <v>3.94</v>
      </c>
      <c r="E2789">
        <v>5.19</v>
      </c>
      <c r="F2789">
        <v>1.45</v>
      </c>
      <c r="G2789">
        <v>1.35</v>
      </c>
      <c r="H2789">
        <v>2</v>
      </c>
      <c r="I2789">
        <v>1.28</v>
      </c>
      <c r="J2789">
        <v>0.05</v>
      </c>
      <c r="K2789">
        <v>0.05</v>
      </c>
    </row>
    <row r="2790" spans="1:11" x14ac:dyDescent="0.35">
      <c r="A2790" s="111">
        <v>43901</v>
      </c>
      <c r="B2790">
        <v>3.45</v>
      </c>
      <c r="C2790">
        <v>3.39</v>
      </c>
      <c r="D2790">
        <v>3.94</v>
      </c>
      <c r="E2790">
        <v>5.19</v>
      </c>
      <c r="F2790">
        <v>1.25</v>
      </c>
      <c r="G2790">
        <v>1.35</v>
      </c>
      <c r="H2790">
        <v>1.5</v>
      </c>
      <c r="I2790">
        <v>1.25</v>
      </c>
      <c r="J2790">
        <v>0.05</v>
      </c>
      <c r="K2790">
        <v>0.05</v>
      </c>
    </row>
    <row r="2791" spans="1:11" x14ac:dyDescent="0.35">
      <c r="A2791" s="111">
        <v>43908</v>
      </c>
      <c r="B2791">
        <v>2.95</v>
      </c>
      <c r="C2791">
        <v>3.29</v>
      </c>
      <c r="D2791">
        <v>3.94</v>
      </c>
      <c r="E2791">
        <v>5.04</v>
      </c>
      <c r="F2791">
        <v>0.75</v>
      </c>
      <c r="G2791">
        <v>0.85</v>
      </c>
      <c r="H2791">
        <v>0.95</v>
      </c>
      <c r="I2791">
        <v>0.88</v>
      </c>
      <c r="J2791">
        <v>0.05</v>
      </c>
      <c r="K2791">
        <v>0.05</v>
      </c>
    </row>
    <row r="2792" spans="1:11" x14ac:dyDescent="0.35">
      <c r="A2792" s="111">
        <v>43915</v>
      </c>
      <c r="B2792">
        <v>2.95</v>
      </c>
      <c r="C2792">
        <v>3.29</v>
      </c>
      <c r="D2792">
        <v>3.94</v>
      </c>
      <c r="E2792">
        <v>5.04</v>
      </c>
      <c r="F2792">
        <v>1</v>
      </c>
      <c r="G2792">
        <v>1.1499999999999999</v>
      </c>
      <c r="H2792">
        <v>1.5</v>
      </c>
      <c r="I2792">
        <v>0.88</v>
      </c>
      <c r="J2792">
        <v>0.05</v>
      </c>
      <c r="K2792">
        <v>0.05</v>
      </c>
    </row>
    <row r="2793" spans="1:11" x14ac:dyDescent="0.35">
      <c r="A2793" s="111">
        <v>43922</v>
      </c>
      <c r="B2793">
        <v>2.4500000000000002</v>
      </c>
      <c r="C2793">
        <v>3.29</v>
      </c>
      <c r="D2793">
        <v>3.94</v>
      </c>
      <c r="E2793">
        <v>5.04</v>
      </c>
      <c r="F2793">
        <v>1</v>
      </c>
      <c r="G2793">
        <v>1.1499999999999999</v>
      </c>
      <c r="H2793">
        <v>1.48</v>
      </c>
      <c r="I2793">
        <v>1.25</v>
      </c>
      <c r="J2793">
        <v>0.05</v>
      </c>
      <c r="K2793">
        <v>0.05</v>
      </c>
    </row>
    <row r="2794" spans="1:11" x14ac:dyDescent="0.35">
      <c r="A2794" s="111">
        <v>43929</v>
      </c>
      <c r="B2794">
        <v>2.4500000000000002</v>
      </c>
      <c r="C2794">
        <v>3.29</v>
      </c>
      <c r="D2794">
        <v>3.94</v>
      </c>
      <c r="E2794">
        <v>5.04</v>
      </c>
      <c r="F2794">
        <v>1</v>
      </c>
      <c r="G2794">
        <v>1.1499999999999999</v>
      </c>
      <c r="H2794">
        <v>1.48</v>
      </c>
      <c r="I2794">
        <v>1.25</v>
      </c>
      <c r="J2794">
        <v>0.05</v>
      </c>
      <c r="K2794">
        <v>0.05</v>
      </c>
    </row>
    <row r="2795" spans="1:11" x14ac:dyDescent="0.35">
      <c r="A2795" s="111">
        <v>43936</v>
      </c>
      <c r="B2795">
        <v>2.4500000000000002</v>
      </c>
      <c r="C2795">
        <v>3.29</v>
      </c>
      <c r="D2795">
        <v>3.94</v>
      </c>
      <c r="E2795">
        <v>5.04</v>
      </c>
      <c r="F2795">
        <v>1</v>
      </c>
      <c r="G2795">
        <v>1.1499999999999999</v>
      </c>
      <c r="H2795">
        <v>1.48</v>
      </c>
      <c r="I2795">
        <v>1.25</v>
      </c>
      <c r="J2795">
        <v>0.05</v>
      </c>
      <c r="K2795">
        <v>0.05</v>
      </c>
    </row>
    <row r="2796" spans="1:11" x14ac:dyDescent="0.35">
      <c r="A2796" s="111">
        <v>43943</v>
      </c>
      <c r="B2796">
        <v>2.4500000000000002</v>
      </c>
      <c r="C2796">
        <v>3.29</v>
      </c>
      <c r="D2796">
        <v>4.05</v>
      </c>
      <c r="E2796">
        <v>5.04</v>
      </c>
      <c r="F2796">
        <v>0.75</v>
      </c>
      <c r="G2796">
        <v>1.1499999999999999</v>
      </c>
      <c r="H2796">
        <v>1.5</v>
      </c>
      <c r="I2796">
        <v>1.25</v>
      </c>
      <c r="J2796">
        <v>0.05</v>
      </c>
      <c r="K2796">
        <v>0.05</v>
      </c>
    </row>
    <row r="2797" spans="1:11" x14ac:dyDescent="0.35">
      <c r="A2797" s="111">
        <v>43950</v>
      </c>
      <c r="B2797">
        <v>2.4500000000000002</v>
      </c>
      <c r="C2797">
        <v>3.29</v>
      </c>
      <c r="D2797">
        <v>4.05</v>
      </c>
      <c r="E2797">
        <v>5.04</v>
      </c>
      <c r="F2797">
        <v>0.75</v>
      </c>
      <c r="G2797">
        <v>1.1499999999999999</v>
      </c>
      <c r="H2797">
        <v>1.5</v>
      </c>
      <c r="I2797">
        <v>1.25</v>
      </c>
      <c r="J2797">
        <v>0.05</v>
      </c>
      <c r="K2797">
        <v>0.05</v>
      </c>
    </row>
    <row r="2798" spans="1:11" x14ac:dyDescent="0.35">
      <c r="A2798" s="111">
        <v>43957</v>
      </c>
      <c r="B2798">
        <v>2.4500000000000002</v>
      </c>
      <c r="C2798">
        <v>3.29</v>
      </c>
      <c r="D2798">
        <v>4.05</v>
      </c>
      <c r="E2798">
        <v>5.04</v>
      </c>
      <c r="F2798">
        <v>0.75</v>
      </c>
      <c r="G2798">
        <v>1.1499999999999999</v>
      </c>
      <c r="H2798">
        <v>1.5</v>
      </c>
      <c r="I2798">
        <v>1.25</v>
      </c>
      <c r="J2798">
        <v>0.05</v>
      </c>
      <c r="K2798">
        <v>0.05</v>
      </c>
    </row>
    <row r="2799" spans="1:11" x14ac:dyDescent="0.35">
      <c r="A2799" s="111">
        <v>43964</v>
      </c>
      <c r="B2799">
        <v>2.4500000000000002</v>
      </c>
      <c r="C2799">
        <v>3.29</v>
      </c>
      <c r="D2799">
        <v>3.94</v>
      </c>
      <c r="E2799">
        <v>5.04</v>
      </c>
      <c r="F2799">
        <v>0.75</v>
      </c>
      <c r="G2799">
        <v>1.1499999999999999</v>
      </c>
      <c r="H2799">
        <v>1.5</v>
      </c>
      <c r="I2799">
        <v>1.25</v>
      </c>
      <c r="J2799">
        <v>0.05</v>
      </c>
      <c r="K2799">
        <v>0.05</v>
      </c>
    </row>
    <row r="2800" spans="1:11" x14ac:dyDescent="0.35">
      <c r="A2800" s="111">
        <v>43971</v>
      </c>
      <c r="B2800">
        <v>2.4500000000000002</v>
      </c>
      <c r="C2800">
        <v>3.19</v>
      </c>
      <c r="D2800">
        <v>3.89</v>
      </c>
      <c r="E2800">
        <v>4.9400000000000004</v>
      </c>
      <c r="F2800">
        <v>0.75</v>
      </c>
      <c r="G2800">
        <v>1.1499999999999999</v>
      </c>
      <c r="H2800">
        <v>1.5</v>
      </c>
      <c r="I2800">
        <v>1.25</v>
      </c>
      <c r="J2800">
        <v>0.01</v>
      </c>
      <c r="K2800">
        <v>0.01</v>
      </c>
    </row>
    <row r="2801" spans="1:11" x14ac:dyDescent="0.35">
      <c r="A2801" s="111">
        <v>43978</v>
      </c>
      <c r="B2801">
        <v>2.4500000000000002</v>
      </c>
      <c r="C2801">
        <v>3.19</v>
      </c>
      <c r="D2801">
        <v>3.89</v>
      </c>
      <c r="E2801">
        <v>4.9400000000000004</v>
      </c>
      <c r="F2801">
        <v>0.75</v>
      </c>
      <c r="G2801">
        <v>1.1499999999999999</v>
      </c>
      <c r="H2801">
        <v>1.5</v>
      </c>
      <c r="I2801">
        <v>1.25</v>
      </c>
      <c r="J2801">
        <v>0.01</v>
      </c>
      <c r="K2801">
        <v>0.01</v>
      </c>
    </row>
    <row r="2802" spans="1:11" x14ac:dyDescent="0.35">
      <c r="A2802" s="111">
        <v>43985</v>
      </c>
      <c r="B2802">
        <v>2.4500000000000002</v>
      </c>
      <c r="C2802">
        <v>3.19</v>
      </c>
      <c r="D2802">
        <v>3.89</v>
      </c>
      <c r="E2802">
        <v>4.9400000000000004</v>
      </c>
      <c r="F2802">
        <v>0.75</v>
      </c>
      <c r="G2802">
        <v>1.1499999999999999</v>
      </c>
      <c r="H2802">
        <v>1.5</v>
      </c>
      <c r="I2802">
        <v>1.25</v>
      </c>
      <c r="J2802">
        <v>0.01</v>
      </c>
      <c r="K2802">
        <v>0.01</v>
      </c>
    </row>
    <row r="2803" spans="1:11" x14ac:dyDescent="0.35">
      <c r="A2803" s="111">
        <v>43992</v>
      </c>
      <c r="B2803">
        <v>2.4500000000000002</v>
      </c>
      <c r="C2803">
        <v>3.19</v>
      </c>
      <c r="D2803">
        <v>3.89</v>
      </c>
      <c r="E2803">
        <v>4.9400000000000004</v>
      </c>
      <c r="F2803">
        <v>0.75</v>
      </c>
      <c r="G2803">
        <v>1.05</v>
      </c>
      <c r="H2803">
        <v>1.5</v>
      </c>
      <c r="I2803">
        <v>1.25</v>
      </c>
      <c r="J2803">
        <v>0.01</v>
      </c>
      <c r="K2803">
        <v>0.01</v>
      </c>
    </row>
    <row r="2804" spans="1:11" x14ac:dyDescent="0.35">
      <c r="A2804" s="111">
        <v>43999</v>
      </c>
      <c r="B2804">
        <v>2.4500000000000002</v>
      </c>
      <c r="C2804">
        <v>3.19</v>
      </c>
      <c r="D2804">
        <v>3.89</v>
      </c>
      <c r="E2804">
        <v>4.9400000000000004</v>
      </c>
      <c r="F2804">
        <v>0.75</v>
      </c>
      <c r="G2804">
        <v>1.05</v>
      </c>
      <c r="H2804">
        <v>1.5</v>
      </c>
      <c r="I2804">
        <v>1.25</v>
      </c>
      <c r="J2804">
        <v>0.01</v>
      </c>
      <c r="K2804">
        <v>0.01</v>
      </c>
    </row>
    <row r="2805" spans="1:11" x14ac:dyDescent="0.35">
      <c r="A2805" s="111">
        <v>44006</v>
      </c>
      <c r="B2805">
        <v>2.4500000000000002</v>
      </c>
      <c r="C2805">
        <v>3.19</v>
      </c>
      <c r="D2805">
        <v>3.89</v>
      </c>
      <c r="E2805">
        <v>4.9400000000000004</v>
      </c>
      <c r="F2805">
        <v>0.75</v>
      </c>
      <c r="G2805">
        <v>1</v>
      </c>
      <c r="H2805">
        <v>1.5</v>
      </c>
      <c r="I2805">
        <v>1.25</v>
      </c>
      <c r="J2805">
        <v>0.01</v>
      </c>
      <c r="K2805">
        <v>0.01</v>
      </c>
    </row>
    <row r="2806" spans="1:11" x14ac:dyDescent="0.35">
      <c r="A2806" s="111">
        <v>44013</v>
      </c>
      <c r="B2806">
        <v>2.4500000000000002</v>
      </c>
      <c r="C2806">
        <v>3.19</v>
      </c>
      <c r="D2806">
        <v>3.89</v>
      </c>
      <c r="E2806">
        <v>4.9400000000000004</v>
      </c>
      <c r="F2806">
        <v>0.55000000000000004</v>
      </c>
      <c r="G2806">
        <v>0.85</v>
      </c>
      <c r="H2806">
        <v>1.1299999999999999</v>
      </c>
      <c r="I2806">
        <v>0.88</v>
      </c>
      <c r="J2806">
        <v>0.01</v>
      </c>
      <c r="K2806">
        <v>0.01</v>
      </c>
    </row>
    <row r="2807" spans="1:11" x14ac:dyDescent="0.35">
      <c r="A2807" s="111">
        <v>44020</v>
      </c>
      <c r="B2807">
        <v>2.4500000000000002</v>
      </c>
      <c r="C2807">
        <v>3.19</v>
      </c>
      <c r="D2807">
        <v>3.89</v>
      </c>
      <c r="E2807">
        <v>4.9400000000000004</v>
      </c>
      <c r="F2807">
        <v>0.55000000000000004</v>
      </c>
      <c r="G2807">
        <v>0.85</v>
      </c>
      <c r="H2807">
        <v>1.1299999999999999</v>
      </c>
      <c r="I2807">
        <v>0.88</v>
      </c>
      <c r="J2807">
        <v>0.01</v>
      </c>
      <c r="K2807">
        <v>0.01</v>
      </c>
    </row>
    <row r="2808" spans="1:11" x14ac:dyDescent="0.35">
      <c r="A2808" s="111">
        <v>44027</v>
      </c>
      <c r="B2808">
        <v>2.4500000000000002</v>
      </c>
      <c r="C2808">
        <v>3.09</v>
      </c>
      <c r="D2808">
        <v>3.79</v>
      </c>
      <c r="E2808">
        <v>4.9400000000000004</v>
      </c>
      <c r="F2808">
        <v>0.55000000000000004</v>
      </c>
      <c r="G2808">
        <v>0.8</v>
      </c>
      <c r="H2808">
        <v>1.05</v>
      </c>
      <c r="I2808">
        <v>0.88</v>
      </c>
      <c r="J2808">
        <v>0.01</v>
      </c>
      <c r="K2808">
        <v>0.01</v>
      </c>
    </row>
    <row r="2809" spans="1:11" x14ac:dyDescent="0.35">
      <c r="A2809" s="111">
        <v>44034</v>
      </c>
      <c r="B2809">
        <v>2.4500000000000002</v>
      </c>
      <c r="C2809">
        <v>3.09</v>
      </c>
      <c r="D2809">
        <v>3.79</v>
      </c>
      <c r="E2809">
        <v>4.9400000000000004</v>
      </c>
      <c r="F2809">
        <v>0.55000000000000004</v>
      </c>
      <c r="G2809">
        <v>0.75</v>
      </c>
      <c r="H2809">
        <v>1.05</v>
      </c>
      <c r="I2809">
        <v>0.88</v>
      </c>
      <c r="J2809">
        <v>0.01</v>
      </c>
      <c r="K2809">
        <v>0.01</v>
      </c>
    </row>
    <row r="2810" spans="1:11" x14ac:dyDescent="0.35">
      <c r="A2810" s="111">
        <v>44041</v>
      </c>
      <c r="B2810">
        <v>2.4500000000000002</v>
      </c>
      <c r="C2810">
        <v>3.09</v>
      </c>
      <c r="D2810">
        <v>3.79</v>
      </c>
      <c r="E2810">
        <v>4.9400000000000004</v>
      </c>
      <c r="F2810">
        <v>0.55000000000000004</v>
      </c>
      <c r="G2810">
        <v>0.75</v>
      </c>
      <c r="H2810">
        <v>1.05</v>
      </c>
      <c r="I2810">
        <v>0.88</v>
      </c>
      <c r="J2810">
        <v>0.01</v>
      </c>
      <c r="K2810">
        <v>0.01</v>
      </c>
    </row>
    <row r="2811" spans="1:11" x14ac:dyDescent="0.35">
      <c r="A2811" s="111">
        <v>44048</v>
      </c>
      <c r="B2811">
        <v>2.4500000000000002</v>
      </c>
      <c r="C2811">
        <v>3.09</v>
      </c>
      <c r="D2811">
        <v>3.89</v>
      </c>
      <c r="E2811">
        <v>4.9400000000000004</v>
      </c>
      <c r="F2811">
        <v>0.55000000000000004</v>
      </c>
      <c r="G2811">
        <v>0.75</v>
      </c>
      <c r="H2811">
        <v>1</v>
      </c>
      <c r="I2811">
        <v>0.88</v>
      </c>
      <c r="J2811">
        <v>0.01</v>
      </c>
      <c r="K2811">
        <v>0.01</v>
      </c>
    </row>
    <row r="2812" spans="1:11" x14ac:dyDescent="0.35">
      <c r="A2812" s="111">
        <v>44055</v>
      </c>
      <c r="B2812">
        <v>2.4500000000000002</v>
      </c>
      <c r="C2812">
        <v>3.09</v>
      </c>
      <c r="D2812">
        <v>3.75</v>
      </c>
      <c r="E2812">
        <v>4.79</v>
      </c>
      <c r="F2812">
        <v>0.43</v>
      </c>
      <c r="G2812">
        <v>0.7</v>
      </c>
      <c r="H2812">
        <v>0.95</v>
      </c>
      <c r="I2812">
        <v>0.7</v>
      </c>
      <c r="J2812">
        <v>0.01</v>
      </c>
      <c r="K2812">
        <v>0.01</v>
      </c>
    </row>
    <row r="2813" spans="1:11" x14ac:dyDescent="0.35">
      <c r="A2813" s="111">
        <v>44062</v>
      </c>
      <c r="B2813">
        <v>2.4500000000000002</v>
      </c>
      <c r="C2813">
        <v>3.09</v>
      </c>
      <c r="D2813">
        <v>3.75</v>
      </c>
      <c r="E2813">
        <v>4.79</v>
      </c>
      <c r="F2813">
        <v>0.43</v>
      </c>
      <c r="G2813">
        <v>0.7</v>
      </c>
      <c r="H2813">
        <v>0.95</v>
      </c>
      <c r="I2813">
        <v>0.7</v>
      </c>
      <c r="J2813">
        <v>0.01</v>
      </c>
      <c r="K2813">
        <v>0.01</v>
      </c>
    </row>
    <row r="2814" spans="1:11" x14ac:dyDescent="0.35">
      <c r="A2814" s="111">
        <v>44069</v>
      </c>
      <c r="B2814">
        <v>2.4500000000000002</v>
      </c>
      <c r="C2814">
        <v>3.09</v>
      </c>
      <c r="D2814">
        <v>3.75</v>
      </c>
      <c r="E2814">
        <v>4.79</v>
      </c>
      <c r="F2814">
        <v>0.43</v>
      </c>
      <c r="G2814">
        <v>0.6</v>
      </c>
      <c r="H2814">
        <v>0.95</v>
      </c>
      <c r="I2814">
        <v>0.7</v>
      </c>
      <c r="J2814">
        <v>0.01</v>
      </c>
      <c r="K2814">
        <v>0.01</v>
      </c>
    </row>
    <row r="2815" spans="1:11" x14ac:dyDescent="0.35">
      <c r="A2815" s="111">
        <v>44076</v>
      </c>
      <c r="B2815">
        <v>2.4500000000000002</v>
      </c>
      <c r="C2815">
        <v>3.09</v>
      </c>
      <c r="D2815">
        <v>3.59</v>
      </c>
      <c r="E2815">
        <v>4.79</v>
      </c>
      <c r="F2815">
        <v>0.43</v>
      </c>
      <c r="G2815">
        <v>0.6</v>
      </c>
      <c r="H2815">
        <v>0.95</v>
      </c>
      <c r="I2815">
        <v>0.7</v>
      </c>
      <c r="J2815">
        <v>0.01</v>
      </c>
      <c r="K2815">
        <v>0.01</v>
      </c>
    </row>
    <row r="2816" spans="1:11" x14ac:dyDescent="0.35">
      <c r="A2816" s="111">
        <v>44083</v>
      </c>
      <c r="B2816">
        <v>2.4500000000000002</v>
      </c>
      <c r="C2816">
        <v>3.09</v>
      </c>
      <c r="D2816">
        <v>3.59</v>
      </c>
      <c r="E2816">
        <v>4.79</v>
      </c>
      <c r="F2816">
        <v>0.35</v>
      </c>
      <c r="G2816">
        <v>0.6</v>
      </c>
      <c r="H2816">
        <v>0.85</v>
      </c>
      <c r="I2816">
        <v>0.7</v>
      </c>
      <c r="J2816">
        <v>0.01</v>
      </c>
      <c r="K2816">
        <v>0.01</v>
      </c>
    </row>
    <row r="2817" spans="1:11" x14ac:dyDescent="0.35">
      <c r="A2817" s="111">
        <v>44090</v>
      </c>
      <c r="B2817">
        <v>2.4500000000000002</v>
      </c>
      <c r="C2817">
        <v>3.09</v>
      </c>
      <c r="D2817">
        <v>3.59</v>
      </c>
      <c r="E2817">
        <v>4.79</v>
      </c>
      <c r="F2817">
        <v>0.35</v>
      </c>
      <c r="G2817">
        <v>0.6</v>
      </c>
      <c r="H2817">
        <v>0.85</v>
      </c>
      <c r="I2817">
        <v>0.7</v>
      </c>
      <c r="J2817">
        <v>0.01</v>
      </c>
      <c r="K2817">
        <v>0.01</v>
      </c>
    </row>
    <row r="2818" spans="1:11" x14ac:dyDescent="0.35">
      <c r="A2818" s="111">
        <v>44097</v>
      </c>
      <c r="B2818">
        <v>2.4500000000000002</v>
      </c>
      <c r="C2818">
        <v>3.09</v>
      </c>
      <c r="D2818">
        <v>3.59</v>
      </c>
      <c r="E2818">
        <v>4.79</v>
      </c>
      <c r="F2818">
        <v>0.35</v>
      </c>
      <c r="G2818">
        <v>0.6</v>
      </c>
      <c r="H2818">
        <v>0.85</v>
      </c>
      <c r="I2818">
        <v>0.7</v>
      </c>
      <c r="J2818">
        <v>0.01</v>
      </c>
      <c r="K2818">
        <v>0.01</v>
      </c>
    </row>
    <row r="2819" spans="1:11" x14ac:dyDescent="0.35">
      <c r="A2819" s="111">
        <v>44104</v>
      </c>
      <c r="B2819">
        <v>2.4500000000000002</v>
      </c>
      <c r="C2819">
        <v>3.09</v>
      </c>
      <c r="D2819">
        <v>3.59</v>
      </c>
      <c r="E2819">
        <v>4.79</v>
      </c>
      <c r="F2819">
        <v>0.35</v>
      </c>
      <c r="G2819">
        <v>0.6</v>
      </c>
      <c r="H2819">
        <v>0.85</v>
      </c>
      <c r="I2819">
        <v>0.7</v>
      </c>
      <c r="J2819">
        <v>0.01</v>
      </c>
      <c r="K2819">
        <v>0.01</v>
      </c>
    </row>
    <row r="2820" spans="1:11" x14ac:dyDescent="0.35">
      <c r="A2820" s="111">
        <v>44111</v>
      </c>
      <c r="B2820">
        <v>2.4500000000000002</v>
      </c>
      <c r="C2820">
        <v>3.09</v>
      </c>
      <c r="D2820">
        <v>3.59</v>
      </c>
      <c r="E2820">
        <v>4.79</v>
      </c>
      <c r="F2820">
        <v>0.35</v>
      </c>
      <c r="G2820">
        <v>0.6</v>
      </c>
      <c r="H2820">
        <v>0.85</v>
      </c>
      <c r="I2820">
        <v>0.7</v>
      </c>
      <c r="J2820">
        <v>0.01</v>
      </c>
      <c r="K2820">
        <v>0.01</v>
      </c>
    </row>
    <row r="2821" spans="1:11" x14ac:dyDescent="0.35">
      <c r="A2821" s="111">
        <v>44118</v>
      </c>
      <c r="B2821">
        <v>2.4500000000000002</v>
      </c>
      <c r="C2821">
        <v>3.09</v>
      </c>
      <c r="D2821">
        <v>3.59</v>
      </c>
      <c r="E2821">
        <v>4.79</v>
      </c>
      <c r="F2821">
        <v>0.35</v>
      </c>
      <c r="G2821">
        <v>0.6</v>
      </c>
      <c r="H2821">
        <v>0.85</v>
      </c>
      <c r="I2821">
        <v>0.7</v>
      </c>
      <c r="J2821">
        <v>0.01</v>
      </c>
      <c r="K2821">
        <v>0.01</v>
      </c>
    </row>
    <row r="2822" spans="1:11" x14ac:dyDescent="0.35">
      <c r="A2822" s="111">
        <v>44125</v>
      </c>
      <c r="B2822">
        <v>2.4500000000000002</v>
      </c>
      <c r="C2822">
        <v>3.09</v>
      </c>
      <c r="D2822">
        <v>3.59</v>
      </c>
      <c r="E2822">
        <v>4.79</v>
      </c>
      <c r="F2822">
        <v>0.35</v>
      </c>
      <c r="G2822">
        <v>0.6</v>
      </c>
      <c r="H2822">
        <v>0.85</v>
      </c>
      <c r="I2822">
        <v>0.7</v>
      </c>
      <c r="J2822">
        <v>0.01</v>
      </c>
      <c r="K2822">
        <v>0.01</v>
      </c>
    </row>
    <row r="2823" spans="1:11" x14ac:dyDescent="0.35">
      <c r="A2823" s="111">
        <v>44132</v>
      </c>
      <c r="B2823">
        <v>2.4500000000000002</v>
      </c>
      <c r="C2823">
        <v>3.09</v>
      </c>
      <c r="D2823">
        <v>3.59</v>
      </c>
      <c r="E2823">
        <v>4.79</v>
      </c>
      <c r="F2823">
        <v>0.35</v>
      </c>
      <c r="G2823">
        <v>0.6</v>
      </c>
      <c r="H2823">
        <v>0.85</v>
      </c>
      <c r="I2823">
        <v>0.7</v>
      </c>
      <c r="J2823">
        <v>0.01</v>
      </c>
      <c r="K2823">
        <v>0.01</v>
      </c>
    </row>
    <row r="2824" spans="1:11" x14ac:dyDescent="0.35">
      <c r="A2824" s="111">
        <v>44139</v>
      </c>
      <c r="B2824">
        <v>2.4500000000000002</v>
      </c>
      <c r="C2824">
        <v>3.09</v>
      </c>
      <c r="D2824">
        <v>3.59</v>
      </c>
      <c r="E2824">
        <v>4.79</v>
      </c>
      <c r="F2824">
        <v>0.35</v>
      </c>
      <c r="G2824">
        <v>0.6</v>
      </c>
      <c r="H2824">
        <v>0.85</v>
      </c>
      <c r="I2824">
        <v>0.7</v>
      </c>
      <c r="J2824">
        <v>0.01</v>
      </c>
      <c r="K2824">
        <v>0.01</v>
      </c>
    </row>
    <row r="2825" spans="1:11" x14ac:dyDescent="0.35">
      <c r="A2825" s="111">
        <v>44146</v>
      </c>
      <c r="B2825">
        <v>2.4500000000000002</v>
      </c>
      <c r="C2825">
        <v>3.09</v>
      </c>
      <c r="D2825">
        <v>3.59</v>
      </c>
      <c r="E2825">
        <v>4.79</v>
      </c>
      <c r="F2825">
        <v>0.35</v>
      </c>
      <c r="G2825">
        <v>0.6</v>
      </c>
      <c r="H2825">
        <v>0.85</v>
      </c>
      <c r="I2825">
        <v>0.7</v>
      </c>
      <c r="J2825">
        <v>0.01</v>
      </c>
      <c r="K2825">
        <v>0.01</v>
      </c>
    </row>
    <row r="2826" spans="1:11" x14ac:dyDescent="0.35">
      <c r="A2826" s="111">
        <v>44153</v>
      </c>
      <c r="B2826">
        <v>2.4500000000000002</v>
      </c>
      <c r="C2826">
        <v>3.09</v>
      </c>
      <c r="D2826">
        <v>3.59</v>
      </c>
      <c r="E2826">
        <v>4.79</v>
      </c>
      <c r="F2826">
        <v>0.35</v>
      </c>
      <c r="G2826">
        <v>0.6</v>
      </c>
      <c r="H2826">
        <v>0.85</v>
      </c>
      <c r="I2826">
        <v>0.7</v>
      </c>
      <c r="J2826">
        <v>0.01</v>
      </c>
      <c r="K2826">
        <v>0.01</v>
      </c>
    </row>
    <row r="2827" spans="1:11" x14ac:dyDescent="0.35">
      <c r="A2827" s="111">
        <v>44160</v>
      </c>
      <c r="B2827">
        <v>2.4500000000000002</v>
      </c>
      <c r="C2827">
        <v>3.09</v>
      </c>
      <c r="D2827">
        <v>3.59</v>
      </c>
      <c r="E2827">
        <v>4.79</v>
      </c>
      <c r="F2827">
        <v>0.35</v>
      </c>
      <c r="G2827">
        <v>0.6</v>
      </c>
      <c r="H2827">
        <v>0.85</v>
      </c>
      <c r="I2827">
        <v>0.7</v>
      </c>
      <c r="J2827">
        <v>0.01</v>
      </c>
      <c r="K2827">
        <v>0.01</v>
      </c>
    </row>
    <row r="2828" spans="1:11" x14ac:dyDescent="0.35">
      <c r="A2828" s="111">
        <v>44167</v>
      </c>
      <c r="B2828">
        <v>2.4500000000000002</v>
      </c>
      <c r="C2828">
        <v>3.09</v>
      </c>
      <c r="D2828">
        <v>3.59</v>
      </c>
      <c r="E2828">
        <v>4.79</v>
      </c>
      <c r="F2828">
        <v>0.35</v>
      </c>
      <c r="G2828">
        <v>0.6</v>
      </c>
      <c r="H2828">
        <v>0.85</v>
      </c>
      <c r="I2828">
        <v>0.7</v>
      </c>
      <c r="J2828">
        <v>0.01</v>
      </c>
      <c r="K2828">
        <v>0.01</v>
      </c>
    </row>
    <row r="2829" spans="1:11" x14ac:dyDescent="0.35">
      <c r="A2829" s="111">
        <v>44174</v>
      </c>
      <c r="B2829">
        <v>2.4500000000000002</v>
      </c>
      <c r="C2829">
        <v>3.09</v>
      </c>
      <c r="D2829">
        <v>3.45</v>
      </c>
      <c r="E2829">
        <v>4.79</v>
      </c>
      <c r="F2829">
        <v>0.35</v>
      </c>
      <c r="G2829">
        <v>0.6</v>
      </c>
      <c r="H2829">
        <v>0.95</v>
      </c>
      <c r="I2829">
        <v>0.7</v>
      </c>
      <c r="J2829">
        <v>0.01</v>
      </c>
      <c r="K2829">
        <v>0.01</v>
      </c>
    </row>
    <row r="2830" spans="1:11" x14ac:dyDescent="0.35">
      <c r="A2830" s="111">
        <v>44181</v>
      </c>
      <c r="B2830">
        <v>2.4500000000000002</v>
      </c>
      <c r="C2830">
        <v>3.09</v>
      </c>
      <c r="D2830">
        <v>3.49</v>
      </c>
      <c r="E2830">
        <v>4.79</v>
      </c>
      <c r="F2830">
        <v>0.35</v>
      </c>
      <c r="G2830">
        <v>0.6</v>
      </c>
      <c r="H2830">
        <v>0.95</v>
      </c>
      <c r="I2830">
        <v>0.7</v>
      </c>
      <c r="J2830">
        <v>0.01</v>
      </c>
      <c r="K2830">
        <v>0.01</v>
      </c>
    </row>
    <row r="2831" spans="1:11" x14ac:dyDescent="0.35">
      <c r="A2831" s="111">
        <v>44188</v>
      </c>
      <c r="B2831">
        <v>2.4500000000000002</v>
      </c>
      <c r="C2831">
        <v>3.09</v>
      </c>
      <c r="D2831">
        <v>3.49</v>
      </c>
      <c r="E2831">
        <v>4.79</v>
      </c>
      <c r="F2831">
        <v>0.35</v>
      </c>
      <c r="G2831">
        <v>0.6</v>
      </c>
      <c r="H2831">
        <v>0.8</v>
      </c>
      <c r="I2831">
        <v>0.7</v>
      </c>
      <c r="J2831">
        <v>0.01</v>
      </c>
      <c r="K2831">
        <v>0.01</v>
      </c>
    </row>
    <row r="2832" spans="1:11" x14ac:dyDescent="0.35">
      <c r="A2832" s="111">
        <v>44195</v>
      </c>
      <c r="B2832">
        <v>2.4500000000000002</v>
      </c>
      <c r="C2832">
        <v>3.09</v>
      </c>
      <c r="D2832">
        <v>3.49</v>
      </c>
      <c r="E2832">
        <v>4.79</v>
      </c>
      <c r="F2832">
        <v>0.35</v>
      </c>
      <c r="G2832">
        <v>0.6</v>
      </c>
      <c r="H2832">
        <v>0.8</v>
      </c>
      <c r="I2832">
        <v>0.7</v>
      </c>
      <c r="J2832">
        <v>0.01</v>
      </c>
      <c r="K2832">
        <v>0.01</v>
      </c>
    </row>
    <row r="2833" spans="1:11" x14ac:dyDescent="0.35">
      <c r="A2833" s="111">
        <v>44202</v>
      </c>
      <c r="B2833">
        <v>2.4500000000000002</v>
      </c>
      <c r="C2833">
        <v>3.09</v>
      </c>
      <c r="D2833">
        <v>3.49</v>
      </c>
      <c r="E2833">
        <v>4.79</v>
      </c>
      <c r="F2833">
        <v>0.35</v>
      </c>
      <c r="G2833">
        <v>0.6</v>
      </c>
      <c r="H2833">
        <v>0.8</v>
      </c>
      <c r="I2833">
        <v>0.7</v>
      </c>
      <c r="J2833">
        <v>0.01</v>
      </c>
      <c r="K2833">
        <v>0.01</v>
      </c>
    </row>
    <row r="2834" spans="1:11" x14ac:dyDescent="0.35">
      <c r="A2834" s="111">
        <v>44209</v>
      </c>
      <c r="B2834">
        <v>2.4500000000000002</v>
      </c>
      <c r="C2834">
        <v>2.79</v>
      </c>
      <c r="D2834">
        <v>3.49</v>
      </c>
      <c r="E2834">
        <v>4.79</v>
      </c>
      <c r="F2834">
        <v>0.35</v>
      </c>
      <c r="G2834">
        <v>0.6</v>
      </c>
      <c r="H2834">
        <v>0.8</v>
      </c>
      <c r="I2834">
        <v>0.7</v>
      </c>
      <c r="J2834">
        <v>0.01</v>
      </c>
      <c r="K2834">
        <v>0.01</v>
      </c>
    </row>
    <row r="2835" spans="1:11" x14ac:dyDescent="0.35">
      <c r="A2835" s="111">
        <v>44216</v>
      </c>
      <c r="B2835">
        <v>2.4500000000000002</v>
      </c>
      <c r="C2835">
        <v>2.79</v>
      </c>
      <c r="D2835">
        <v>3.49</v>
      </c>
      <c r="E2835">
        <v>4.79</v>
      </c>
      <c r="F2835">
        <v>0.35</v>
      </c>
      <c r="G2835">
        <v>0.6</v>
      </c>
      <c r="H2835">
        <v>0.8</v>
      </c>
      <c r="I2835">
        <v>0.7</v>
      </c>
      <c r="J2835">
        <v>0.01</v>
      </c>
      <c r="K2835">
        <v>0.01</v>
      </c>
    </row>
    <row r="2836" spans="1:11" x14ac:dyDescent="0.35">
      <c r="A2836" s="111">
        <v>44223</v>
      </c>
      <c r="B2836">
        <v>2.4500000000000002</v>
      </c>
      <c r="C2836">
        <v>2.79</v>
      </c>
      <c r="D2836">
        <v>3.49</v>
      </c>
      <c r="E2836">
        <v>4.79</v>
      </c>
      <c r="F2836">
        <v>0.35</v>
      </c>
      <c r="G2836">
        <v>0.6</v>
      </c>
      <c r="H2836">
        <v>0.8</v>
      </c>
      <c r="I2836">
        <v>0.7</v>
      </c>
      <c r="J2836">
        <v>0.01</v>
      </c>
      <c r="K2836">
        <v>0.01</v>
      </c>
    </row>
    <row r="2837" spans="1:11" x14ac:dyDescent="0.35">
      <c r="A2837" s="111">
        <v>44230</v>
      </c>
      <c r="B2837">
        <v>2.4500000000000002</v>
      </c>
      <c r="C2837">
        <v>2.79</v>
      </c>
      <c r="D2837">
        <v>3.49</v>
      </c>
      <c r="E2837">
        <v>4.79</v>
      </c>
      <c r="F2837">
        <v>0.35</v>
      </c>
      <c r="G2837">
        <v>0.5</v>
      </c>
      <c r="H2837">
        <v>0.8</v>
      </c>
      <c r="I2837">
        <v>0.7</v>
      </c>
      <c r="J2837">
        <v>0.01</v>
      </c>
      <c r="K2837">
        <v>0.01</v>
      </c>
    </row>
    <row r="2838" spans="1:11" x14ac:dyDescent="0.35">
      <c r="A2838" s="111">
        <v>44237</v>
      </c>
      <c r="B2838">
        <v>2.4500000000000002</v>
      </c>
      <c r="C2838">
        <v>2.79</v>
      </c>
      <c r="D2838">
        <v>3.49</v>
      </c>
      <c r="E2838">
        <v>4.79</v>
      </c>
      <c r="F2838">
        <v>0.35</v>
      </c>
      <c r="G2838">
        <v>0.5</v>
      </c>
      <c r="H2838">
        <v>0.8</v>
      </c>
      <c r="I2838">
        <v>0.7</v>
      </c>
      <c r="J2838">
        <v>0.01</v>
      </c>
      <c r="K2838">
        <v>0.01</v>
      </c>
    </row>
    <row r="2839" spans="1:11" x14ac:dyDescent="0.35">
      <c r="A2839" s="111">
        <v>44244</v>
      </c>
      <c r="B2839">
        <v>2.4500000000000002</v>
      </c>
      <c r="C2839">
        <v>2.79</v>
      </c>
      <c r="D2839">
        <v>3.49</v>
      </c>
      <c r="E2839">
        <v>4.79</v>
      </c>
      <c r="F2839">
        <v>0.35</v>
      </c>
      <c r="G2839">
        <v>0.5</v>
      </c>
      <c r="H2839">
        <v>0.8</v>
      </c>
      <c r="I2839">
        <v>0.7</v>
      </c>
      <c r="J2839">
        <v>0.01</v>
      </c>
      <c r="K2839">
        <v>0.01</v>
      </c>
    </row>
    <row r="2840" spans="1:11" x14ac:dyDescent="0.35">
      <c r="A2840" s="111">
        <v>44251</v>
      </c>
      <c r="B2840">
        <v>2.4500000000000002</v>
      </c>
      <c r="C2840">
        <v>2.79</v>
      </c>
      <c r="D2840">
        <v>3.49</v>
      </c>
      <c r="E2840">
        <v>4.79</v>
      </c>
      <c r="F2840">
        <v>0.3</v>
      </c>
      <c r="G2840">
        <v>0.5</v>
      </c>
      <c r="H2840">
        <v>0.8</v>
      </c>
      <c r="I2840">
        <v>0.7</v>
      </c>
      <c r="J2840">
        <v>0.01</v>
      </c>
      <c r="K2840">
        <v>0.01</v>
      </c>
    </row>
    <row r="2841" spans="1:11" x14ac:dyDescent="0.35">
      <c r="A2841" s="111">
        <v>44258</v>
      </c>
      <c r="B2841">
        <v>2.4500000000000002</v>
      </c>
      <c r="C2841">
        <v>2.79</v>
      </c>
      <c r="D2841">
        <v>3.49</v>
      </c>
      <c r="E2841">
        <v>4.79</v>
      </c>
      <c r="F2841">
        <v>0.3</v>
      </c>
      <c r="G2841">
        <v>0.5</v>
      </c>
      <c r="H2841">
        <v>0.8</v>
      </c>
      <c r="I2841">
        <v>0.7</v>
      </c>
      <c r="J2841">
        <v>0.01</v>
      </c>
      <c r="K2841">
        <v>0.01</v>
      </c>
    </row>
    <row r="2842" spans="1:11" x14ac:dyDescent="0.35">
      <c r="A2842" s="111">
        <v>44265</v>
      </c>
      <c r="B2842">
        <v>2.4500000000000002</v>
      </c>
      <c r="C2842">
        <v>2.79</v>
      </c>
      <c r="D2842">
        <v>3.49</v>
      </c>
      <c r="E2842">
        <v>4.79</v>
      </c>
      <c r="F2842">
        <v>0.3</v>
      </c>
      <c r="G2842">
        <v>0.5</v>
      </c>
      <c r="H2842">
        <v>0.85</v>
      </c>
      <c r="I2842">
        <v>0.7</v>
      </c>
      <c r="J2842">
        <v>0.01</v>
      </c>
      <c r="K2842">
        <v>0.01</v>
      </c>
    </row>
    <row r="2843" spans="1:11" x14ac:dyDescent="0.35">
      <c r="A2843" s="111">
        <v>44272</v>
      </c>
      <c r="B2843">
        <v>2.4500000000000002</v>
      </c>
      <c r="C2843">
        <v>2.79</v>
      </c>
      <c r="D2843">
        <v>3.49</v>
      </c>
      <c r="E2843">
        <v>4.79</v>
      </c>
      <c r="F2843">
        <v>0.25</v>
      </c>
      <c r="G2843">
        <v>0.5</v>
      </c>
      <c r="H2843">
        <v>0.95</v>
      </c>
      <c r="I2843">
        <v>0.7</v>
      </c>
      <c r="J2843">
        <v>0.01</v>
      </c>
      <c r="K2843">
        <v>0.01</v>
      </c>
    </row>
    <row r="2844" spans="1:11" x14ac:dyDescent="0.35">
      <c r="A2844" s="111">
        <v>44279</v>
      </c>
      <c r="B2844">
        <v>2.4500000000000002</v>
      </c>
      <c r="C2844">
        <v>2.79</v>
      </c>
      <c r="D2844">
        <v>3.49</v>
      </c>
      <c r="E2844">
        <v>4.79</v>
      </c>
      <c r="F2844">
        <v>0.25</v>
      </c>
      <c r="G2844">
        <v>0.5</v>
      </c>
      <c r="H2844">
        <v>1.05</v>
      </c>
      <c r="I2844">
        <v>0.7</v>
      </c>
      <c r="J2844">
        <v>0.01</v>
      </c>
      <c r="K2844">
        <v>0.01</v>
      </c>
    </row>
    <row r="2845" spans="1:11" x14ac:dyDescent="0.35">
      <c r="A2845" s="111">
        <v>44286</v>
      </c>
      <c r="B2845">
        <v>2.4500000000000002</v>
      </c>
      <c r="C2845">
        <v>2.79</v>
      </c>
      <c r="D2845">
        <v>3.49</v>
      </c>
      <c r="E2845">
        <v>4.79</v>
      </c>
      <c r="F2845">
        <v>0.25</v>
      </c>
      <c r="G2845">
        <v>0.5</v>
      </c>
      <c r="H2845">
        <v>1.05</v>
      </c>
      <c r="I2845">
        <v>0.7</v>
      </c>
      <c r="J2845">
        <v>0.01</v>
      </c>
      <c r="K2845">
        <v>0.01</v>
      </c>
    </row>
    <row r="2846" spans="1:11" x14ac:dyDescent="0.35">
      <c r="A2846" s="111">
        <v>44293</v>
      </c>
      <c r="B2846">
        <v>2.4500000000000002</v>
      </c>
      <c r="C2846">
        <v>2.79</v>
      </c>
      <c r="D2846">
        <v>3.49</v>
      </c>
      <c r="E2846">
        <v>4.79</v>
      </c>
      <c r="F2846">
        <v>0.25</v>
      </c>
      <c r="G2846">
        <v>0.5</v>
      </c>
      <c r="H2846">
        <v>1.05</v>
      </c>
      <c r="I2846">
        <v>0.7</v>
      </c>
      <c r="J2846">
        <v>0.01</v>
      </c>
      <c r="K2846">
        <v>0.01</v>
      </c>
    </row>
    <row r="2847" spans="1:11" x14ac:dyDescent="0.35">
      <c r="A2847" s="111">
        <v>44300</v>
      </c>
      <c r="B2847">
        <v>2.4500000000000002</v>
      </c>
      <c r="C2847">
        <v>2.79</v>
      </c>
      <c r="D2847">
        <v>3.49</v>
      </c>
      <c r="E2847">
        <v>4.79</v>
      </c>
      <c r="F2847">
        <v>0.25</v>
      </c>
      <c r="G2847">
        <v>0.5</v>
      </c>
      <c r="H2847">
        <v>1</v>
      </c>
      <c r="I2847">
        <v>0.7</v>
      </c>
      <c r="J2847">
        <v>0.01</v>
      </c>
      <c r="K2847">
        <v>0.01</v>
      </c>
    </row>
    <row r="2848" spans="1:11" x14ac:dyDescent="0.35">
      <c r="A2848" s="111">
        <v>44307</v>
      </c>
      <c r="B2848">
        <v>2.4500000000000002</v>
      </c>
      <c r="C2848">
        <v>2.79</v>
      </c>
      <c r="D2848">
        <v>3.49</v>
      </c>
      <c r="E2848">
        <v>4.79</v>
      </c>
      <c r="F2848">
        <v>0.25</v>
      </c>
      <c r="G2848">
        <v>0.5</v>
      </c>
      <c r="H2848">
        <v>1</v>
      </c>
      <c r="I2848">
        <v>0.7</v>
      </c>
      <c r="J2848">
        <v>0.01</v>
      </c>
      <c r="K2848">
        <v>0.01</v>
      </c>
    </row>
    <row r="2849" spans="1:11" x14ac:dyDescent="0.35">
      <c r="A2849" s="111">
        <v>44314</v>
      </c>
      <c r="B2849">
        <v>2.4500000000000002</v>
      </c>
      <c r="C2849">
        <v>2.79</v>
      </c>
      <c r="D2849">
        <v>3.49</v>
      </c>
      <c r="E2849">
        <v>4.79</v>
      </c>
      <c r="F2849">
        <v>0.25</v>
      </c>
      <c r="G2849">
        <v>0.5</v>
      </c>
      <c r="H2849">
        <v>1</v>
      </c>
      <c r="I2849">
        <v>0.7</v>
      </c>
      <c r="J2849">
        <v>0.01</v>
      </c>
      <c r="K2849">
        <v>0.01</v>
      </c>
    </row>
    <row r="2850" spans="1:11" x14ac:dyDescent="0.35">
      <c r="A2850" s="111">
        <v>44321</v>
      </c>
      <c r="B2850">
        <v>2.4500000000000002</v>
      </c>
      <c r="C2850">
        <v>2.79</v>
      </c>
      <c r="D2850">
        <v>3.49</v>
      </c>
      <c r="E2850">
        <v>4.79</v>
      </c>
      <c r="F2850">
        <v>0.25</v>
      </c>
      <c r="G2850">
        <v>0.5</v>
      </c>
      <c r="H2850">
        <v>1</v>
      </c>
      <c r="I2850">
        <v>0.7</v>
      </c>
      <c r="J2850">
        <v>0.01</v>
      </c>
      <c r="K2850">
        <v>0.01</v>
      </c>
    </row>
    <row r="2851" spans="1:11" x14ac:dyDescent="0.35">
      <c r="A2851" s="111">
        <v>44328</v>
      </c>
      <c r="B2851">
        <v>2.4500000000000002</v>
      </c>
      <c r="C2851">
        <v>2.79</v>
      </c>
      <c r="D2851">
        <v>3.49</v>
      </c>
      <c r="E2851">
        <v>4.79</v>
      </c>
      <c r="F2851">
        <v>0.25</v>
      </c>
      <c r="G2851">
        <v>0.5</v>
      </c>
      <c r="H2851">
        <v>1</v>
      </c>
      <c r="I2851">
        <v>0.7</v>
      </c>
      <c r="J2851">
        <v>0.01</v>
      </c>
      <c r="K2851">
        <v>0.01</v>
      </c>
    </row>
    <row r="2852" spans="1:11" x14ac:dyDescent="0.35">
      <c r="A2852" s="111">
        <v>44335</v>
      </c>
      <c r="B2852">
        <v>2.4500000000000002</v>
      </c>
      <c r="C2852">
        <v>2.79</v>
      </c>
      <c r="D2852">
        <v>3.49</v>
      </c>
      <c r="E2852">
        <v>4.79</v>
      </c>
      <c r="F2852">
        <v>0.25</v>
      </c>
      <c r="G2852">
        <v>0.6</v>
      </c>
      <c r="H2852">
        <v>1</v>
      </c>
      <c r="I2852">
        <v>0.7</v>
      </c>
      <c r="J2852">
        <v>0.01</v>
      </c>
      <c r="K2852">
        <v>0.01</v>
      </c>
    </row>
    <row r="2853" spans="1:11" x14ac:dyDescent="0.35">
      <c r="A2853" s="111">
        <v>44342</v>
      </c>
      <c r="B2853">
        <v>2.4500000000000002</v>
      </c>
      <c r="C2853">
        <v>2.79</v>
      </c>
      <c r="D2853">
        <v>3.49</v>
      </c>
      <c r="E2853">
        <v>4.79</v>
      </c>
      <c r="F2853">
        <v>0.25</v>
      </c>
      <c r="G2853">
        <v>0.6</v>
      </c>
      <c r="H2853">
        <v>1</v>
      </c>
      <c r="I2853">
        <v>0.7</v>
      </c>
      <c r="J2853">
        <v>0.01</v>
      </c>
      <c r="K2853">
        <v>0.01</v>
      </c>
    </row>
    <row r="2854" spans="1:11" x14ac:dyDescent="0.35">
      <c r="A2854" s="111">
        <v>44349</v>
      </c>
      <c r="B2854">
        <v>2.4500000000000002</v>
      </c>
      <c r="C2854">
        <v>2.79</v>
      </c>
      <c r="D2854">
        <v>3.49</v>
      </c>
      <c r="E2854">
        <v>4.79</v>
      </c>
      <c r="F2854">
        <v>0.25</v>
      </c>
      <c r="G2854">
        <v>0.6</v>
      </c>
      <c r="H2854">
        <v>1</v>
      </c>
      <c r="I2854">
        <v>0.7</v>
      </c>
      <c r="J2854">
        <v>0.01</v>
      </c>
      <c r="K2854">
        <v>0.01</v>
      </c>
    </row>
    <row r="2855" spans="1:11" x14ac:dyDescent="0.35">
      <c r="A2855" s="111">
        <v>44356</v>
      </c>
      <c r="B2855">
        <v>2.4500000000000002</v>
      </c>
      <c r="C2855">
        <v>2.79</v>
      </c>
      <c r="D2855">
        <v>3.49</v>
      </c>
      <c r="E2855">
        <v>4.79</v>
      </c>
      <c r="F2855">
        <v>0.25</v>
      </c>
      <c r="G2855">
        <v>0.6</v>
      </c>
      <c r="H2855">
        <v>1</v>
      </c>
      <c r="I2855">
        <v>0.7</v>
      </c>
      <c r="J2855">
        <v>0.01</v>
      </c>
      <c r="K2855">
        <v>0.01</v>
      </c>
    </row>
    <row r="2856" spans="1:11" x14ac:dyDescent="0.35">
      <c r="A2856" s="111">
        <v>44363</v>
      </c>
      <c r="B2856">
        <v>2.4500000000000002</v>
      </c>
      <c r="C2856">
        <v>2.79</v>
      </c>
      <c r="D2856">
        <v>3.49</v>
      </c>
      <c r="E2856">
        <v>4.79</v>
      </c>
      <c r="F2856">
        <v>0.25</v>
      </c>
      <c r="G2856">
        <v>0.6</v>
      </c>
      <c r="H2856">
        <v>1</v>
      </c>
      <c r="I2856">
        <v>0.7</v>
      </c>
      <c r="J2856">
        <v>0.01</v>
      </c>
      <c r="K2856">
        <v>0.01</v>
      </c>
    </row>
    <row r="2857" spans="1:11" x14ac:dyDescent="0.35">
      <c r="A2857" s="111">
        <v>44370</v>
      </c>
      <c r="B2857">
        <v>2.4500000000000002</v>
      </c>
      <c r="C2857">
        <v>2.79</v>
      </c>
      <c r="D2857">
        <v>3.49</v>
      </c>
      <c r="E2857">
        <v>4.79</v>
      </c>
      <c r="F2857">
        <v>0.25</v>
      </c>
      <c r="G2857">
        <v>0.6</v>
      </c>
      <c r="H2857">
        <v>1</v>
      </c>
      <c r="I2857">
        <v>0.7</v>
      </c>
      <c r="J2857">
        <v>0.01</v>
      </c>
      <c r="K2857">
        <v>0.01</v>
      </c>
    </row>
    <row r="2858" spans="1:11" x14ac:dyDescent="0.35">
      <c r="A2858" s="111">
        <v>44377</v>
      </c>
      <c r="B2858">
        <v>2.4500000000000002</v>
      </c>
      <c r="C2858">
        <v>2.79</v>
      </c>
      <c r="D2858">
        <v>3.49</v>
      </c>
      <c r="E2858">
        <v>4.79</v>
      </c>
      <c r="F2858">
        <v>0.25</v>
      </c>
      <c r="G2858">
        <v>0.6</v>
      </c>
      <c r="H2858">
        <v>1</v>
      </c>
      <c r="I2858">
        <v>0.7</v>
      </c>
      <c r="J2858">
        <v>0.01</v>
      </c>
      <c r="K2858">
        <v>0.01</v>
      </c>
    </row>
    <row r="2859" spans="1:11" x14ac:dyDescent="0.35">
      <c r="A2859" s="111">
        <v>44384</v>
      </c>
      <c r="B2859">
        <v>2.4500000000000002</v>
      </c>
      <c r="C2859">
        <v>2.79</v>
      </c>
      <c r="D2859">
        <v>3.49</v>
      </c>
      <c r="E2859">
        <v>4.79</v>
      </c>
      <c r="F2859">
        <v>0.25</v>
      </c>
      <c r="G2859">
        <v>0.6</v>
      </c>
      <c r="H2859">
        <v>1</v>
      </c>
      <c r="I2859">
        <v>0.7</v>
      </c>
      <c r="J2859">
        <v>0.01</v>
      </c>
      <c r="K2859">
        <v>0.01</v>
      </c>
    </row>
    <row r="2860" spans="1:11" x14ac:dyDescent="0.35">
      <c r="A2860" s="111">
        <v>44391</v>
      </c>
      <c r="B2860">
        <v>2.4500000000000002</v>
      </c>
      <c r="C2860">
        <v>2.79</v>
      </c>
      <c r="D2860">
        <v>3.49</v>
      </c>
      <c r="E2860">
        <v>4.79</v>
      </c>
      <c r="F2860">
        <v>0.25</v>
      </c>
      <c r="G2860">
        <v>0.6</v>
      </c>
      <c r="H2860">
        <v>1</v>
      </c>
      <c r="I2860">
        <v>0.7</v>
      </c>
      <c r="J2860">
        <v>0.01</v>
      </c>
      <c r="K2860">
        <v>0.01</v>
      </c>
    </row>
    <row r="2861" spans="1:11" x14ac:dyDescent="0.35">
      <c r="A2861" s="111">
        <v>44398</v>
      </c>
      <c r="B2861">
        <v>2.4500000000000002</v>
      </c>
      <c r="C2861">
        <v>2.79</v>
      </c>
      <c r="D2861">
        <v>3.49</v>
      </c>
      <c r="E2861">
        <v>4.79</v>
      </c>
      <c r="F2861">
        <v>0.25</v>
      </c>
      <c r="G2861">
        <v>0.6</v>
      </c>
      <c r="H2861">
        <v>1</v>
      </c>
      <c r="I2861">
        <v>0.7</v>
      </c>
      <c r="J2861">
        <v>0.01</v>
      </c>
      <c r="K2861">
        <v>0.01</v>
      </c>
    </row>
    <row r="2862" spans="1:11" x14ac:dyDescent="0.35">
      <c r="A2862" s="111">
        <v>44405</v>
      </c>
      <c r="B2862">
        <v>2.4500000000000002</v>
      </c>
      <c r="C2862">
        <v>2.79</v>
      </c>
      <c r="D2862">
        <v>3.49</v>
      </c>
      <c r="E2862">
        <v>4.79</v>
      </c>
      <c r="F2862">
        <v>0.25</v>
      </c>
      <c r="G2862">
        <v>0.6</v>
      </c>
      <c r="H2862">
        <v>1</v>
      </c>
      <c r="I2862">
        <v>0.7</v>
      </c>
      <c r="J2862">
        <v>0.01</v>
      </c>
      <c r="K2862">
        <v>0.01</v>
      </c>
    </row>
    <row r="2863" spans="1:11" x14ac:dyDescent="0.35">
      <c r="A2863" s="111">
        <v>44412</v>
      </c>
      <c r="B2863">
        <v>2.4500000000000002</v>
      </c>
      <c r="C2863">
        <v>2.79</v>
      </c>
      <c r="D2863">
        <v>3.49</v>
      </c>
      <c r="E2863">
        <v>4.79</v>
      </c>
      <c r="F2863">
        <v>0.25</v>
      </c>
      <c r="G2863">
        <v>0.6</v>
      </c>
      <c r="H2863">
        <v>1</v>
      </c>
      <c r="I2863">
        <v>0.7</v>
      </c>
      <c r="J2863">
        <v>0.01</v>
      </c>
      <c r="K2863">
        <v>0.01</v>
      </c>
    </row>
    <row r="2864" spans="1:11" x14ac:dyDescent="0.35">
      <c r="A2864" s="111">
        <v>44419</v>
      </c>
      <c r="B2864">
        <v>2.4500000000000002</v>
      </c>
      <c r="C2864">
        <v>2.79</v>
      </c>
      <c r="D2864">
        <v>3.49</v>
      </c>
      <c r="E2864">
        <v>4.79</v>
      </c>
      <c r="F2864">
        <v>0.25</v>
      </c>
      <c r="G2864">
        <v>0.6</v>
      </c>
      <c r="H2864">
        <v>1</v>
      </c>
      <c r="I2864">
        <v>0.7</v>
      </c>
      <c r="J2864">
        <v>0.01</v>
      </c>
      <c r="K2864">
        <v>0.01</v>
      </c>
    </row>
    <row r="2865" spans="1:11" x14ac:dyDescent="0.35">
      <c r="A2865" s="111">
        <v>44426</v>
      </c>
      <c r="B2865">
        <v>2.4500000000000002</v>
      </c>
      <c r="C2865">
        <v>2.79</v>
      </c>
      <c r="D2865">
        <v>3.49</v>
      </c>
      <c r="E2865">
        <v>4.79</v>
      </c>
      <c r="F2865">
        <v>0.25</v>
      </c>
      <c r="G2865">
        <v>0.6</v>
      </c>
      <c r="H2865">
        <v>1</v>
      </c>
      <c r="I2865">
        <v>0.7</v>
      </c>
      <c r="J2865">
        <v>0.01</v>
      </c>
      <c r="K2865">
        <v>0.01</v>
      </c>
    </row>
    <row r="2866" spans="1:11" x14ac:dyDescent="0.35">
      <c r="A2866" s="111">
        <v>44433</v>
      </c>
      <c r="B2866">
        <v>2.4500000000000002</v>
      </c>
      <c r="C2866">
        <v>2.79</v>
      </c>
      <c r="D2866">
        <v>3.49</v>
      </c>
      <c r="E2866">
        <v>4.79</v>
      </c>
      <c r="F2866">
        <v>0.25</v>
      </c>
      <c r="G2866">
        <v>0.6</v>
      </c>
      <c r="H2866">
        <v>1</v>
      </c>
      <c r="I2866">
        <v>0.7</v>
      </c>
      <c r="J2866">
        <v>0.01</v>
      </c>
      <c r="K2866">
        <v>0.01</v>
      </c>
    </row>
    <row r="2867" spans="1:11" x14ac:dyDescent="0.35">
      <c r="A2867" s="111">
        <v>44440</v>
      </c>
      <c r="B2867">
        <v>2.4500000000000002</v>
      </c>
      <c r="C2867">
        <v>2.79</v>
      </c>
      <c r="D2867">
        <v>3.49</v>
      </c>
      <c r="E2867">
        <v>4.79</v>
      </c>
      <c r="F2867">
        <v>0.25</v>
      </c>
      <c r="G2867">
        <v>0.6</v>
      </c>
      <c r="H2867">
        <v>1</v>
      </c>
      <c r="I2867">
        <v>0.7</v>
      </c>
      <c r="J2867">
        <v>0.01</v>
      </c>
      <c r="K2867">
        <v>0.01</v>
      </c>
    </row>
    <row r="2868" spans="1:11" x14ac:dyDescent="0.35">
      <c r="A2868" s="111">
        <v>44447</v>
      </c>
      <c r="B2868">
        <v>2.4500000000000002</v>
      </c>
      <c r="C2868">
        <v>2.79</v>
      </c>
      <c r="D2868">
        <v>3.49</v>
      </c>
      <c r="E2868">
        <v>4.79</v>
      </c>
      <c r="F2868">
        <v>0.25</v>
      </c>
      <c r="G2868">
        <v>0.6</v>
      </c>
      <c r="H2868">
        <v>1</v>
      </c>
      <c r="I2868">
        <v>0.7</v>
      </c>
      <c r="J2868">
        <v>0.01</v>
      </c>
      <c r="K2868">
        <v>0.01</v>
      </c>
    </row>
    <row r="2869" spans="1:11" x14ac:dyDescent="0.35">
      <c r="A2869" s="111">
        <v>44454</v>
      </c>
      <c r="B2869">
        <v>2.4500000000000002</v>
      </c>
      <c r="C2869">
        <v>2.79</v>
      </c>
      <c r="D2869">
        <v>3.49</v>
      </c>
      <c r="E2869">
        <v>4.79</v>
      </c>
      <c r="F2869">
        <v>0.25</v>
      </c>
      <c r="G2869">
        <v>0.6</v>
      </c>
      <c r="H2869">
        <v>1</v>
      </c>
      <c r="I2869">
        <v>0.7</v>
      </c>
      <c r="J2869">
        <v>0.01</v>
      </c>
      <c r="K2869">
        <v>0.01</v>
      </c>
    </row>
    <row r="2870" spans="1:11" x14ac:dyDescent="0.35">
      <c r="A2870" s="111">
        <v>44461</v>
      </c>
      <c r="B2870">
        <v>2.4500000000000002</v>
      </c>
      <c r="C2870">
        <v>2.79</v>
      </c>
      <c r="D2870">
        <v>3.49</v>
      </c>
      <c r="E2870">
        <v>4.79</v>
      </c>
      <c r="F2870">
        <v>0.25</v>
      </c>
      <c r="G2870">
        <v>0.6</v>
      </c>
      <c r="H2870">
        <v>1</v>
      </c>
      <c r="I2870">
        <v>0.7</v>
      </c>
      <c r="J2870">
        <v>0.01</v>
      </c>
      <c r="K2870">
        <v>0.01</v>
      </c>
    </row>
    <row r="2871" spans="1:11" x14ac:dyDescent="0.35">
      <c r="A2871" s="111">
        <v>44468</v>
      </c>
      <c r="B2871">
        <v>2.4500000000000002</v>
      </c>
      <c r="C2871">
        <v>2.79</v>
      </c>
      <c r="D2871">
        <v>3.49</v>
      </c>
      <c r="E2871">
        <v>4.79</v>
      </c>
      <c r="F2871">
        <v>0.25</v>
      </c>
      <c r="G2871">
        <v>0.6</v>
      </c>
      <c r="H2871">
        <v>1</v>
      </c>
      <c r="I2871">
        <v>0.7</v>
      </c>
      <c r="J2871">
        <v>0.01</v>
      </c>
      <c r="K2871">
        <v>0.01</v>
      </c>
    </row>
    <row r="2872" spans="1:11" x14ac:dyDescent="0.35">
      <c r="A2872" s="111">
        <v>44475</v>
      </c>
      <c r="B2872">
        <v>2.4500000000000002</v>
      </c>
      <c r="C2872">
        <v>2.79</v>
      </c>
      <c r="D2872">
        <v>3.49</v>
      </c>
      <c r="E2872">
        <v>4.79</v>
      </c>
      <c r="F2872">
        <v>0.25</v>
      </c>
      <c r="G2872">
        <v>0.6</v>
      </c>
      <c r="H2872">
        <v>1</v>
      </c>
      <c r="I2872">
        <v>0.7</v>
      </c>
      <c r="J2872">
        <v>0.01</v>
      </c>
      <c r="K2872">
        <v>0.01</v>
      </c>
    </row>
    <row r="2873" spans="1:11" x14ac:dyDescent="0.35">
      <c r="A2873" s="111">
        <v>44482</v>
      </c>
      <c r="B2873">
        <v>2.4500000000000002</v>
      </c>
      <c r="C2873">
        <v>2.79</v>
      </c>
      <c r="D2873">
        <v>3.49</v>
      </c>
      <c r="E2873">
        <v>4.79</v>
      </c>
      <c r="F2873">
        <v>0.25</v>
      </c>
      <c r="G2873">
        <v>0.6</v>
      </c>
      <c r="H2873">
        <v>1</v>
      </c>
      <c r="I2873">
        <v>0.7</v>
      </c>
      <c r="J2873">
        <v>0.01</v>
      </c>
      <c r="K2873">
        <v>0.01</v>
      </c>
    </row>
    <row r="2874" spans="1:11" x14ac:dyDescent="0.35">
      <c r="A2874" s="111">
        <v>44489</v>
      </c>
      <c r="B2874">
        <v>2.4500000000000002</v>
      </c>
      <c r="C2874">
        <v>2.79</v>
      </c>
      <c r="D2874">
        <v>3.49</v>
      </c>
      <c r="E2874">
        <v>4.79</v>
      </c>
      <c r="F2874">
        <v>0.25</v>
      </c>
      <c r="G2874">
        <v>0.6</v>
      </c>
      <c r="H2874">
        <v>1</v>
      </c>
      <c r="I2874">
        <v>0.7</v>
      </c>
      <c r="J2874">
        <v>0.01</v>
      </c>
      <c r="K2874">
        <v>0.01</v>
      </c>
    </row>
    <row r="2875" spans="1:11" x14ac:dyDescent="0.35">
      <c r="A2875" s="111">
        <v>44496</v>
      </c>
      <c r="B2875">
        <v>2.4500000000000002</v>
      </c>
      <c r="C2875">
        <v>2.79</v>
      </c>
      <c r="D2875">
        <v>3.49</v>
      </c>
      <c r="E2875">
        <v>4.79</v>
      </c>
      <c r="F2875">
        <v>0.25</v>
      </c>
      <c r="G2875">
        <v>0.6</v>
      </c>
      <c r="H2875">
        <v>1</v>
      </c>
      <c r="I2875">
        <v>0.7</v>
      </c>
      <c r="J2875">
        <v>0.01</v>
      </c>
      <c r="K2875">
        <v>0.01</v>
      </c>
    </row>
    <row r="2876" spans="1:11" x14ac:dyDescent="0.35">
      <c r="A2876" s="111">
        <v>44503</v>
      </c>
      <c r="B2876">
        <v>2.4500000000000002</v>
      </c>
      <c r="C2876">
        <v>2.79</v>
      </c>
      <c r="D2876">
        <v>3.49</v>
      </c>
      <c r="E2876">
        <v>4.79</v>
      </c>
      <c r="F2876">
        <v>0.25</v>
      </c>
      <c r="G2876">
        <v>0.6</v>
      </c>
      <c r="H2876">
        <v>1</v>
      </c>
      <c r="I2876">
        <v>0.7</v>
      </c>
      <c r="J2876">
        <v>0.01</v>
      </c>
      <c r="K2876">
        <v>0.01</v>
      </c>
    </row>
    <row r="2877" spans="1:11" x14ac:dyDescent="0.35">
      <c r="A2877" s="111">
        <v>44510</v>
      </c>
      <c r="B2877">
        <v>2.4500000000000002</v>
      </c>
      <c r="C2877">
        <v>2.79</v>
      </c>
      <c r="D2877">
        <v>3.49</v>
      </c>
      <c r="E2877">
        <v>4.79</v>
      </c>
      <c r="F2877">
        <v>0.25</v>
      </c>
      <c r="G2877">
        <v>0.6</v>
      </c>
      <c r="H2877">
        <v>1</v>
      </c>
      <c r="I2877">
        <v>0.7</v>
      </c>
      <c r="J2877">
        <v>0.01</v>
      </c>
      <c r="K2877">
        <v>0.01</v>
      </c>
    </row>
    <row r="2878" spans="1:11" x14ac:dyDescent="0.35">
      <c r="A2878" s="111">
        <v>44517</v>
      </c>
      <c r="B2878">
        <v>2.4500000000000002</v>
      </c>
      <c r="C2878">
        <v>2.79</v>
      </c>
      <c r="D2878">
        <v>3.49</v>
      </c>
      <c r="E2878">
        <v>4.79</v>
      </c>
      <c r="F2878">
        <v>0.25</v>
      </c>
      <c r="G2878">
        <v>0.6</v>
      </c>
      <c r="H2878">
        <v>1</v>
      </c>
      <c r="I2878">
        <v>0.7</v>
      </c>
      <c r="J2878">
        <v>0.01</v>
      </c>
      <c r="K2878">
        <v>0.01</v>
      </c>
    </row>
    <row r="2879" spans="1:11" x14ac:dyDescent="0.35">
      <c r="A2879" s="111">
        <v>44524</v>
      </c>
      <c r="B2879">
        <v>2.4500000000000002</v>
      </c>
      <c r="C2879">
        <v>2.79</v>
      </c>
      <c r="D2879">
        <v>3.49</v>
      </c>
      <c r="E2879">
        <v>4.79</v>
      </c>
      <c r="F2879">
        <v>0.25</v>
      </c>
      <c r="G2879">
        <v>0.6</v>
      </c>
      <c r="H2879">
        <v>1</v>
      </c>
      <c r="I2879">
        <v>0.7</v>
      </c>
      <c r="J2879">
        <v>0.01</v>
      </c>
      <c r="K2879">
        <v>0.01</v>
      </c>
    </row>
    <row r="2880" spans="1:11" x14ac:dyDescent="0.35">
      <c r="A2880" s="111">
        <v>44531</v>
      </c>
      <c r="B2880">
        <v>2.4500000000000002</v>
      </c>
      <c r="C2880">
        <v>2.79</v>
      </c>
      <c r="D2880">
        <v>3.49</v>
      </c>
      <c r="E2880">
        <v>4.79</v>
      </c>
      <c r="F2880">
        <v>0.35</v>
      </c>
      <c r="G2880">
        <v>0.75</v>
      </c>
      <c r="H2880">
        <v>1.18</v>
      </c>
      <c r="I2880">
        <v>1.28</v>
      </c>
      <c r="J2880">
        <v>0.01</v>
      </c>
      <c r="K2880">
        <v>0.01</v>
      </c>
    </row>
    <row r="2881" spans="1:11" x14ac:dyDescent="0.35">
      <c r="A2881" s="111">
        <v>44538</v>
      </c>
      <c r="B2881">
        <v>2.4500000000000002</v>
      </c>
      <c r="C2881">
        <v>2.79</v>
      </c>
      <c r="D2881">
        <v>3.49</v>
      </c>
      <c r="E2881">
        <v>4.79</v>
      </c>
      <c r="F2881">
        <v>0.35</v>
      </c>
      <c r="G2881">
        <v>0.75</v>
      </c>
      <c r="H2881">
        <v>1.18</v>
      </c>
      <c r="I2881">
        <v>1.28</v>
      </c>
      <c r="J2881">
        <v>0.01</v>
      </c>
      <c r="K2881">
        <v>0.01</v>
      </c>
    </row>
    <row r="2882" spans="1:11" x14ac:dyDescent="0.35">
      <c r="A2882" s="111">
        <v>44545</v>
      </c>
      <c r="B2882">
        <v>2.4500000000000002</v>
      </c>
      <c r="C2882">
        <v>2.79</v>
      </c>
      <c r="D2882">
        <v>3.49</v>
      </c>
      <c r="E2882">
        <v>4.79</v>
      </c>
      <c r="F2882">
        <v>0.35</v>
      </c>
      <c r="G2882">
        <v>0.8</v>
      </c>
      <c r="H2882">
        <v>1.18</v>
      </c>
      <c r="I2882">
        <v>1.28</v>
      </c>
      <c r="J2882">
        <v>0.01</v>
      </c>
      <c r="K2882">
        <v>0.01</v>
      </c>
    </row>
    <row r="2883" spans="1:11" x14ac:dyDescent="0.35">
      <c r="A2883" s="111">
        <v>44552</v>
      </c>
      <c r="B2883">
        <v>2.4500000000000002</v>
      </c>
      <c r="C2883">
        <v>2.79</v>
      </c>
      <c r="D2883">
        <v>3.49</v>
      </c>
      <c r="E2883">
        <v>4.79</v>
      </c>
      <c r="F2883">
        <v>0.35</v>
      </c>
      <c r="G2883">
        <v>0.95</v>
      </c>
      <c r="H2883">
        <v>1.25</v>
      </c>
      <c r="I2883">
        <v>1.28</v>
      </c>
      <c r="J2883">
        <v>0.01</v>
      </c>
      <c r="K2883">
        <v>0.01</v>
      </c>
    </row>
    <row r="2884" spans="1:11" x14ac:dyDescent="0.35">
      <c r="A2884" s="111">
        <v>44559</v>
      </c>
      <c r="B2884">
        <v>2.4500000000000002</v>
      </c>
      <c r="C2884">
        <v>2.79</v>
      </c>
      <c r="D2884">
        <v>3.49</v>
      </c>
      <c r="E2884">
        <v>4.79</v>
      </c>
      <c r="F2884">
        <v>0.35</v>
      </c>
      <c r="G2884">
        <v>0.95</v>
      </c>
      <c r="H2884">
        <v>1.25</v>
      </c>
      <c r="I2884">
        <v>1.28</v>
      </c>
      <c r="J2884">
        <v>0.01</v>
      </c>
      <c r="K2884">
        <v>0.01</v>
      </c>
    </row>
    <row r="2885" spans="1:11" x14ac:dyDescent="0.35">
      <c r="A2885" s="111">
        <v>44566</v>
      </c>
      <c r="B2885">
        <v>2.4500000000000002</v>
      </c>
      <c r="C2885">
        <v>2.79</v>
      </c>
      <c r="D2885">
        <v>3.49</v>
      </c>
      <c r="E2885">
        <v>4.79</v>
      </c>
      <c r="F2885">
        <v>0.35</v>
      </c>
      <c r="G2885">
        <v>0.95</v>
      </c>
      <c r="H2885">
        <v>1.25</v>
      </c>
      <c r="I2885">
        <v>1.28</v>
      </c>
      <c r="J2885">
        <v>0.01</v>
      </c>
      <c r="K2885">
        <v>0.01</v>
      </c>
    </row>
    <row r="2886" spans="1:11" x14ac:dyDescent="0.35">
      <c r="A2886" s="111">
        <v>44573</v>
      </c>
      <c r="B2886">
        <v>2.4500000000000002</v>
      </c>
      <c r="C2886">
        <v>2.79</v>
      </c>
      <c r="D2886">
        <v>3.49</v>
      </c>
      <c r="E2886">
        <v>4.79</v>
      </c>
      <c r="F2886">
        <v>0.4</v>
      </c>
      <c r="G2886">
        <v>0.95</v>
      </c>
      <c r="H2886">
        <v>1.75</v>
      </c>
      <c r="I2886">
        <v>1.05</v>
      </c>
      <c r="J2886">
        <v>0.01</v>
      </c>
      <c r="K2886">
        <v>0.01</v>
      </c>
    </row>
    <row r="2887" spans="1:11" x14ac:dyDescent="0.35">
      <c r="A2887" s="111">
        <v>44580</v>
      </c>
      <c r="B2887">
        <v>2.4500000000000002</v>
      </c>
      <c r="C2887">
        <v>2.79</v>
      </c>
      <c r="D2887">
        <v>3.49</v>
      </c>
      <c r="E2887">
        <v>4.79</v>
      </c>
      <c r="F2887">
        <v>0.4</v>
      </c>
      <c r="G2887">
        <v>0.95</v>
      </c>
      <c r="H2887">
        <v>1.75</v>
      </c>
      <c r="I2887">
        <v>1.05</v>
      </c>
      <c r="J2887">
        <v>0.01</v>
      </c>
      <c r="K2887">
        <v>0.01</v>
      </c>
    </row>
    <row r="2888" spans="1:11" x14ac:dyDescent="0.35">
      <c r="A2888" s="111">
        <v>44587</v>
      </c>
      <c r="B2888">
        <v>2.4500000000000002</v>
      </c>
      <c r="C2888">
        <v>2.79</v>
      </c>
      <c r="D2888">
        <v>3.49</v>
      </c>
      <c r="E2888">
        <v>4.79</v>
      </c>
      <c r="F2888">
        <v>0.4</v>
      </c>
      <c r="G2888">
        <v>0.95</v>
      </c>
      <c r="H2888">
        <v>1.75</v>
      </c>
      <c r="I2888">
        <v>1.05</v>
      </c>
      <c r="J2888">
        <v>0.01</v>
      </c>
      <c r="K2888">
        <v>0.01</v>
      </c>
    </row>
    <row r="2889" spans="1:11" x14ac:dyDescent="0.35">
      <c r="A2889" s="111">
        <v>44594</v>
      </c>
      <c r="B2889">
        <v>2.4500000000000002</v>
      </c>
      <c r="C2889">
        <v>2.79</v>
      </c>
      <c r="D2889">
        <v>3.49</v>
      </c>
      <c r="E2889">
        <v>4.79</v>
      </c>
      <c r="F2889">
        <v>0.4</v>
      </c>
      <c r="G2889">
        <v>0.95</v>
      </c>
      <c r="H2889">
        <v>1.75</v>
      </c>
      <c r="I2889">
        <v>1.05</v>
      </c>
      <c r="J2889">
        <v>0.01</v>
      </c>
      <c r="K2889">
        <v>0.01</v>
      </c>
    </row>
    <row r="2890" spans="1:11" x14ac:dyDescent="0.35">
      <c r="A2890" s="111">
        <v>44601</v>
      </c>
      <c r="B2890">
        <v>2.4500000000000002</v>
      </c>
      <c r="C2890">
        <v>2.79</v>
      </c>
      <c r="D2890">
        <v>3.49</v>
      </c>
      <c r="E2890">
        <v>4.79</v>
      </c>
      <c r="F2890">
        <v>0.4</v>
      </c>
      <c r="G2890">
        <v>0.95</v>
      </c>
      <c r="H2890">
        <v>1.75</v>
      </c>
      <c r="I2890">
        <v>1.05</v>
      </c>
      <c r="J2890">
        <v>0.01</v>
      </c>
      <c r="K2890">
        <v>0.01</v>
      </c>
    </row>
    <row r="2891" spans="1:11" x14ac:dyDescent="0.35">
      <c r="A2891" s="111">
        <v>44608</v>
      </c>
      <c r="B2891">
        <v>2.4500000000000002</v>
      </c>
      <c r="C2891">
        <v>2.79</v>
      </c>
      <c r="D2891">
        <v>3.49</v>
      </c>
      <c r="E2891">
        <v>4.79</v>
      </c>
      <c r="F2891">
        <v>0.6</v>
      </c>
      <c r="G2891">
        <v>1.25</v>
      </c>
      <c r="H2891">
        <v>1.65</v>
      </c>
      <c r="I2891">
        <v>1.1499999999999999</v>
      </c>
      <c r="J2891">
        <v>0.01</v>
      </c>
      <c r="K2891">
        <v>0.01</v>
      </c>
    </row>
    <row r="2892" spans="1:11" x14ac:dyDescent="0.35">
      <c r="A2892" s="111">
        <v>44615</v>
      </c>
      <c r="B2892">
        <v>2.4500000000000002</v>
      </c>
      <c r="C2892">
        <v>2.79</v>
      </c>
      <c r="D2892">
        <v>3.49</v>
      </c>
      <c r="E2892">
        <v>4.79</v>
      </c>
      <c r="F2892">
        <v>0.6</v>
      </c>
      <c r="G2892">
        <v>1.35</v>
      </c>
      <c r="H2892">
        <v>1.75</v>
      </c>
      <c r="I2892">
        <v>1.45</v>
      </c>
      <c r="J2892">
        <v>0.01</v>
      </c>
      <c r="K2892">
        <v>0.01</v>
      </c>
    </row>
    <row r="2893" spans="1:11" x14ac:dyDescent="0.35">
      <c r="A2893" s="111">
        <v>44622</v>
      </c>
      <c r="B2893">
        <v>2.4500000000000002</v>
      </c>
      <c r="C2893">
        <v>2.79</v>
      </c>
      <c r="D2893">
        <v>3.49</v>
      </c>
      <c r="E2893">
        <v>4.79</v>
      </c>
      <c r="F2893">
        <v>0.6</v>
      </c>
      <c r="G2893">
        <v>1.35</v>
      </c>
      <c r="H2893">
        <v>1.75</v>
      </c>
      <c r="I2893">
        <v>1.45</v>
      </c>
      <c r="J2893">
        <v>0.01</v>
      </c>
      <c r="K2893">
        <v>0.01</v>
      </c>
    </row>
    <row r="2894" spans="1:11" x14ac:dyDescent="0.35">
      <c r="A2894" s="111">
        <v>44629</v>
      </c>
      <c r="B2894">
        <v>2.7</v>
      </c>
      <c r="C2894">
        <v>2.79</v>
      </c>
      <c r="D2894">
        <v>3.49</v>
      </c>
      <c r="E2894">
        <v>4.79</v>
      </c>
      <c r="F2894">
        <v>0.65</v>
      </c>
      <c r="G2894">
        <v>1.28</v>
      </c>
      <c r="H2894">
        <v>1.85</v>
      </c>
      <c r="I2894">
        <v>1.55</v>
      </c>
      <c r="J2894">
        <v>0.01</v>
      </c>
      <c r="K2894">
        <v>0.01</v>
      </c>
    </row>
    <row r="2895" spans="1:11" x14ac:dyDescent="0.35">
      <c r="A2895" s="111">
        <v>44636</v>
      </c>
      <c r="B2895">
        <v>2.7</v>
      </c>
      <c r="C2895">
        <v>2.79</v>
      </c>
      <c r="D2895">
        <v>3.49</v>
      </c>
      <c r="E2895">
        <v>4.79</v>
      </c>
      <c r="F2895">
        <v>0.78</v>
      </c>
      <c r="G2895">
        <v>1.3</v>
      </c>
      <c r="H2895">
        <v>1.85</v>
      </c>
      <c r="I2895">
        <v>1.55</v>
      </c>
      <c r="J2895">
        <v>0.01</v>
      </c>
      <c r="K2895">
        <v>0.01</v>
      </c>
    </row>
    <row r="2896" spans="1:11" x14ac:dyDescent="0.35">
      <c r="A2896" s="111">
        <v>44643</v>
      </c>
      <c r="B2896">
        <v>2.7</v>
      </c>
      <c r="C2896">
        <v>2.94</v>
      </c>
      <c r="D2896">
        <v>3.49</v>
      </c>
      <c r="E2896">
        <v>4.79</v>
      </c>
      <c r="F2896">
        <v>0.78</v>
      </c>
      <c r="G2896">
        <v>1.3</v>
      </c>
      <c r="H2896">
        <v>1.85</v>
      </c>
      <c r="I2896">
        <v>1.65</v>
      </c>
      <c r="J2896">
        <v>0.01</v>
      </c>
      <c r="K2896">
        <v>0.01</v>
      </c>
    </row>
    <row r="2897" spans="1:11" x14ac:dyDescent="0.35">
      <c r="A2897" s="111">
        <v>44650</v>
      </c>
      <c r="B2897">
        <v>2.7</v>
      </c>
      <c r="C2897">
        <v>2.99</v>
      </c>
      <c r="D2897">
        <v>3.69</v>
      </c>
      <c r="E2897">
        <v>4.79</v>
      </c>
      <c r="F2897">
        <v>0.95</v>
      </c>
      <c r="G2897">
        <v>2.1</v>
      </c>
      <c r="H2897">
        <v>2.2799999999999998</v>
      </c>
      <c r="I2897">
        <v>1.9</v>
      </c>
      <c r="J2897">
        <v>0.01</v>
      </c>
      <c r="K2897">
        <v>0.01</v>
      </c>
    </row>
    <row r="2898" spans="1:11" x14ac:dyDescent="0.35">
      <c r="A2898" s="111">
        <v>44657</v>
      </c>
      <c r="B2898">
        <v>2.7</v>
      </c>
      <c r="C2898">
        <v>3.09</v>
      </c>
      <c r="D2898">
        <v>3.89</v>
      </c>
      <c r="E2898">
        <v>4.79</v>
      </c>
      <c r="F2898">
        <v>1.2</v>
      </c>
      <c r="G2898">
        <v>1.75</v>
      </c>
      <c r="H2898">
        <v>2.35</v>
      </c>
      <c r="I2898">
        <v>1.9</v>
      </c>
      <c r="J2898">
        <v>0.01</v>
      </c>
      <c r="K2898">
        <v>0.01</v>
      </c>
    </row>
    <row r="2899" spans="1:11" x14ac:dyDescent="0.35">
      <c r="A2899" s="111">
        <v>44664</v>
      </c>
      <c r="B2899">
        <v>2.7</v>
      </c>
      <c r="C2899">
        <v>3.09</v>
      </c>
      <c r="D2899">
        <v>3.89</v>
      </c>
      <c r="E2899">
        <v>4.79</v>
      </c>
      <c r="F2899">
        <v>1.25</v>
      </c>
      <c r="G2899">
        <v>1.75</v>
      </c>
      <c r="H2899">
        <v>2.5</v>
      </c>
      <c r="I2899">
        <v>1.9</v>
      </c>
      <c r="J2899">
        <v>0.01</v>
      </c>
      <c r="K2899">
        <v>0.01</v>
      </c>
    </row>
    <row r="2900" spans="1:11" x14ac:dyDescent="0.35">
      <c r="A2900" s="111">
        <v>44671</v>
      </c>
      <c r="B2900">
        <v>3.2</v>
      </c>
      <c r="C2900">
        <v>3.09</v>
      </c>
      <c r="D2900">
        <v>3.89</v>
      </c>
      <c r="E2900">
        <v>4.99</v>
      </c>
      <c r="F2900">
        <v>1.25</v>
      </c>
      <c r="G2900">
        <v>1.75</v>
      </c>
      <c r="H2900">
        <v>2.5</v>
      </c>
      <c r="I2900">
        <v>1.9</v>
      </c>
      <c r="J2900">
        <v>0.01</v>
      </c>
      <c r="K2900">
        <v>0.01</v>
      </c>
    </row>
    <row r="2901" spans="1:11" x14ac:dyDescent="0.35">
      <c r="A2901" s="111">
        <v>44678</v>
      </c>
      <c r="B2901">
        <v>3.2</v>
      </c>
      <c r="C2901">
        <v>3.29</v>
      </c>
      <c r="D2901">
        <v>4.09</v>
      </c>
      <c r="E2901">
        <v>4.99</v>
      </c>
      <c r="F2901">
        <v>1.25</v>
      </c>
      <c r="G2901">
        <v>1.75</v>
      </c>
      <c r="H2901">
        <v>2.5</v>
      </c>
      <c r="I2901">
        <v>1.9</v>
      </c>
      <c r="J2901">
        <v>0.01</v>
      </c>
      <c r="K2901">
        <v>0.01</v>
      </c>
    </row>
    <row r="2902" spans="1:11" x14ac:dyDescent="0.35">
      <c r="A2902" s="111">
        <v>44685</v>
      </c>
      <c r="B2902">
        <v>3.2</v>
      </c>
      <c r="C2902">
        <v>3.29</v>
      </c>
      <c r="D2902">
        <v>4.09</v>
      </c>
      <c r="E2902">
        <v>4.99</v>
      </c>
      <c r="F2902">
        <v>1.25</v>
      </c>
      <c r="G2902">
        <v>1.75</v>
      </c>
      <c r="H2902">
        <v>2.5</v>
      </c>
      <c r="I2902">
        <v>1.9</v>
      </c>
      <c r="J2902">
        <v>0.01</v>
      </c>
      <c r="K2902">
        <v>0.01</v>
      </c>
    </row>
    <row r="2903" spans="1:11" x14ac:dyDescent="0.35">
      <c r="A2903" s="111">
        <v>44692</v>
      </c>
      <c r="B2903">
        <v>3.2</v>
      </c>
      <c r="C2903">
        <v>3.49</v>
      </c>
      <c r="D2903">
        <v>4.3899999999999997</v>
      </c>
      <c r="E2903">
        <v>4.99</v>
      </c>
      <c r="F2903">
        <v>1.25</v>
      </c>
      <c r="G2903">
        <v>2.2000000000000002</v>
      </c>
      <c r="H2903">
        <v>2.5</v>
      </c>
      <c r="I2903">
        <v>1.9</v>
      </c>
      <c r="J2903">
        <v>0.01</v>
      </c>
      <c r="K2903">
        <v>0.01</v>
      </c>
    </row>
    <row r="2904" spans="1:11" x14ac:dyDescent="0.35">
      <c r="A2904" s="111">
        <v>44699</v>
      </c>
      <c r="B2904">
        <v>3.2</v>
      </c>
      <c r="C2904">
        <v>3.49</v>
      </c>
      <c r="D2904">
        <v>4.3899999999999997</v>
      </c>
      <c r="E2904">
        <v>4.99</v>
      </c>
      <c r="F2904">
        <v>1.25</v>
      </c>
      <c r="G2904">
        <v>2.2000000000000002</v>
      </c>
      <c r="H2904">
        <v>2.5</v>
      </c>
      <c r="I2904">
        <v>1.9</v>
      </c>
      <c r="J2904">
        <v>0.01</v>
      </c>
      <c r="K2904">
        <v>0.01</v>
      </c>
    </row>
    <row r="2905" spans="1:11" x14ac:dyDescent="0.35">
      <c r="A2905" s="111">
        <v>44706</v>
      </c>
      <c r="B2905">
        <v>3.2</v>
      </c>
      <c r="C2905">
        <v>3.79</v>
      </c>
      <c r="D2905">
        <v>4.49</v>
      </c>
      <c r="E2905">
        <v>5.39</v>
      </c>
      <c r="F2905">
        <v>1.25</v>
      </c>
      <c r="G2905">
        <v>2.2000000000000002</v>
      </c>
      <c r="H2905">
        <v>2.5</v>
      </c>
      <c r="I2905">
        <v>1.9</v>
      </c>
      <c r="J2905">
        <v>0.01</v>
      </c>
      <c r="K2905">
        <v>0.01</v>
      </c>
    </row>
    <row r="2906" spans="1:11" x14ac:dyDescent="0.35">
      <c r="A2906" s="111">
        <v>44713</v>
      </c>
      <c r="B2906">
        <v>3.2</v>
      </c>
      <c r="C2906">
        <v>3.79</v>
      </c>
      <c r="D2906">
        <v>4.49</v>
      </c>
      <c r="E2906">
        <v>5.39</v>
      </c>
      <c r="F2906">
        <v>1.25</v>
      </c>
      <c r="G2906">
        <v>2.2000000000000002</v>
      </c>
      <c r="H2906">
        <v>2.5</v>
      </c>
      <c r="I2906">
        <v>2.4</v>
      </c>
      <c r="J2906">
        <v>0.01</v>
      </c>
      <c r="K2906">
        <v>0.01</v>
      </c>
    </row>
    <row r="2907" spans="1:11" x14ac:dyDescent="0.35">
      <c r="A2907" s="111">
        <v>44720</v>
      </c>
      <c r="B2907">
        <v>3.7</v>
      </c>
      <c r="C2907">
        <v>3.79</v>
      </c>
      <c r="D2907">
        <v>4.49</v>
      </c>
      <c r="E2907">
        <v>5.39</v>
      </c>
      <c r="F2907">
        <v>1.25</v>
      </c>
      <c r="G2907">
        <v>2.2000000000000002</v>
      </c>
      <c r="H2907">
        <v>2.5</v>
      </c>
      <c r="I2907">
        <v>2.4</v>
      </c>
      <c r="J2907">
        <v>0.01</v>
      </c>
      <c r="K2907">
        <v>0.01</v>
      </c>
    </row>
    <row r="2908" spans="1:11" x14ac:dyDescent="0.35">
      <c r="A2908" s="111">
        <v>44727</v>
      </c>
      <c r="B2908">
        <v>3.7</v>
      </c>
      <c r="C2908">
        <v>4.29</v>
      </c>
      <c r="D2908">
        <v>4.8899999999999997</v>
      </c>
      <c r="E2908">
        <v>5.64</v>
      </c>
      <c r="F2908">
        <v>1.25</v>
      </c>
      <c r="G2908">
        <v>2.2000000000000002</v>
      </c>
      <c r="H2908">
        <v>2.5</v>
      </c>
      <c r="I2908">
        <v>2.4</v>
      </c>
      <c r="J2908">
        <v>0.01</v>
      </c>
      <c r="K2908">
        <v>0.01</v>
      </c>
    </row>
    <row r="2909" spans="1:11" x14ac:dyDescent="0.35">
      <c r="A2909" s="111">
        <v>44734</v>
      </c>
      <c r="B2909">
        <v>3.7</v>
      </c>
      <c r="C2909">
        <v>4.6900000000000004</v>
      </c>
      <c r="D2909">
        <v>5.24</v>
      </c>
      <c r="E2909">
        <v>6.04</v>
      </c>
      <c r="F2909">
        <v>1.25</v>
      </c>
      <c r="G2909">
        <v>2.2000000000000002</v>
      </c>
      <c r="H2909">
        <v>2.95</v>
      </c>
      <c r="I2909">
        <v>2.4</v>
      </c>
      <c r="J2909">
        <v>0.01</v>
      </c>
      <c r="K2909">
        <v>0.01</v>
      </c>
    </row>
    <row r="2910" spans="1:11" x14ac:dyDescent="0.35">
      <c r="A2910" s="111">
        <v>44741</v>
      </c>
      <c r="B2910">
        <v>3.7</v>
      </c>
      <c r="C2910">
        <v>4.74</v>
      </c>
      <c r="D2910">
        <v>5.39</v>
      </c>
      <c r="E2910">
        <v>6.04</v>
      </c>
      <c r="F2910">
        <v>2</v>
      </c>
      <c r="G2910">
        <v>2.75</v>
      </c>
      <c r="H2910">
        <v>2.95</v>
      </c>
      <c r="I2910">
        <v>2.4500000000000002</v>
      </c>
      <c r="J2910">
        <v>0.01</v>
      </c>
      <c r="K2910">
        <v>0.01</v>
      </c>
    </row>
    <row r="2911" spans="1:11" x14ac:dyDescent="0.35">
      <c r="A2911" s="111">
        <v>44748</v>
      </c>
      <c r="B2911">
        <v>3.7</v>
      </c>
      <c r="C2911">
        <v>4.74</v>
      </c>
      <c r="D2911">
        <v>5.39</v>
      </c>
      <c r="E2911">
        <v>6.04</v>
      </c>
      <c r="F2911">
        <v>2</v>
      </c>
      <c r="G2911">
        <v>2.75</v>
      </c>
      <c r="H2911">
        <v>2.95</v>
      </c>
      <c r="I2911">
        <v>2.4500000000000002</v>
      </c>
      <c r="J2911">
        <v>0.01</v>
      </c>
      <c r="K2911">
        <v>0.01</v>
      </c>
    </row>
    <row r="2912" spans="1:11" x14ac:dyDescent="0.35">
      <c r="A2912" s="111">
        <v>44755</v>
      </c>
      <c r="B2912">
        <v>3.7</v>
      </c>
      <c r="C2912">
        <v>4.74</v>
      </c>
      <c r="D2912">
        <v>5.39</v>
      </c>
      <c r="E2912">
        <v>6.04</v>
      </c>
      <c r="F2912">
        <v>2</v>
      </c>
      <c r="G2912">
        <v>2.75</v>
      </c>
      <c r="H2912">
        <v>2.95</v>
      </c>
      <c r="I2912">
        <v>2.4500000000000002</v>
      </c>
      <c r="J2912">
        <v>0.01</v>
      </c>
      <c r="K2912">
        <v>0.01</v>
      </c>
    </row>
    <row r="2913" spans="1:11" x14ac:dyDescent="0.35">
      <c r="A2913" s="111">
        <v>44762</v>
      </c>
      <c r="B2913">
        <v>4.7</v>
      </c>
      <c r="C2913">
        <v>4.74</v>
      </c>
      <c r="D2913">
        <v>5.39</v>
      </c>
      <c r="E2913">
        <v>6.04</v>
      </c>
      <c r="F2913">
        <v>1.95</v>
      </c>
      <c r="G2913">
        <v>2.75</v>
      </c>
      <c r="H2913">
        <v>3.45</v>
      </c>
      <c r="I2913">
        <v>2.95</v>
      </c>
      <c r="J2913">
        <v>0.01</v>
      </c>
      <c r="K2913">
        <v>0.01</v>
      </c>
    </row>
    <row r="2914" spans="1:11" x14ac:dyDescent="0.35">
      <c r="A2914" s="111">
        <v>44769</v>
      </c>
      <c r="B2914">
        <v>4.7</v>
      </c>
      <c r="C2914">
        <v>5.19</v>
      </c>
      <c r="D2914">
        <v>5.64</v>
      </c>
      <c r="E2914">
        <v>6.14</v>
      </c>
      <c r="F2914">
        <v>2</v>
      </c>
      <c r="G2914">
        <v>2.75</v>
      </c>
      <c r="H2914">
        <v>3.45</v>
      </c>
      <c r="I2914">
        <v>2.95</v>
      </c>
      <c r="J2914">
        <v>0.01</v>
      </c>
      <c r="K2914">
        <v>0.01</v>
      </c>
    </row>
    <row r="2915" spans="1:11" x14ac:dyDescent="0.35">
      <c r="A2915" s="111">
        <v>44776</v>
      </c>
      <c r="B2915">
        <v>4.7</v>
      </c>
      <c r="C2915">
        <v>5.19</v>
      </c>
      <c r="D2915">
        <v>5.64</v>
      </c>
      <c r="E2915">
        <v>6.14</v>
      </c>
      <c r="F2915">
        <v>2</v>
      </c>
      <c r="G2915">
        <v>2.75</v>
      </c>
      <c r="H2915">
        <v>3.45</v>
      </c>
      <c r="I2915">
        <v>3.4</v>
      </c>
      <c r="J2915">
        <v>0.01</v>
      </c>
      <c r="K2915">
        <v>0.01</v>
      </c>
    </row>
    <row r="2916" spans="1:11" x14ac:dyDescent="0.35">
      <c r="A2916" s="111">
        <v>44783</v>
      </c>
      <c r="B2916">
        <v>4.7</v>
      </c>
      <c r="C2916">
        <v>5.19</v>
      </c>
      <c r="D2916">
        <v>5.64</v>
      </c>
      <c r="E2916">
        <v>6.14</v>
      </c>
      <c r="F2916">
        <v>2</v>
      </c>
      <c r="G2916">
        <v>2.75</v>
      </c>
      <c r="H2916">
        <v>3.45</v>
      </c>
      <c r="I2916">
        <v>3.4</v>
      </c>
      <c r="J2916">
        <v>0.01</v>
      </c>
      <c r="K2916">
        <v>0.01</v>
      </c>
    </row>
    <row r="2917" spans="1:11" x14ac:dyDescent="0.35">
      <c r="A2917" s="111">
        <v>44790</v>
      </c>
      <c r="B2917">
        <v>4.7</v>
      </c>
      <c r="C2917">
        <v>5.19</v>
      </c>
      <c r="D2917">
        <v>5.64</v>
      </c>
      <c r="E2917">
        <v>6.14</v>
      </c>
      <c r="F2917">
        <v>2</v>
      </c>
      <c r="G2917">
        <v>2.75</v>
      </c>
      <c r="H2917">
        <v>3.45</v>
      </c>
      <c r="I2917">
        <v>3.4</v>
      </c>
      <c r="J2917">
        <v>0.01</v>
      </c>
      <c r="K2917">
        <v>0.01</v>
      </c>
    </row>
    <row r="2918" spans="1:11" x14ac:dyDescent="0.35">
      <c r="A2918" s="111">
        <v>44797</v>
      </c>
      <c r="B2918">
        <v>4.7</v>
      </c>
      <c r="C2918">
        <v>5.19</v>
      </c>
      <c r="D2918">
        <v>5.64</v>
      </c>
      <c r="E2918">
        <v>6.14</v>
      </c>
      <c r="F2918">
        <v>2</v>
      </c>
      <c r="G2918">
        <v>2.75</v>
      </c>
      <c r="H2918">
        <v>3.45</v>
      </c>
      <c r="I2918">
        <v>3.4</v>
      </c>
      <c r="J2918">
        <v>0.01</v>
      </c>
      <c r="K2918">
        <v>0.01</v>
      </c>
    </row>
    <row r="2919" spans="1:11" x14ac:dyDescent="0.35">
      <c r="A2919" s="111">
        <v>44804</v>
      </c>
      <c r="B2919">
        <v>4.7</v>
      </c>
      <c r="C2919">
        <v>5.19</v>
      </c>
      <c r="D2919">
        <v>5.64</v>
      </c>
      <c r="E2919">
        <v>6.14</v>
      </c>
      <c r="F2919">
        <v>2</v>
      </c>
      <c r="G2919">
        <v>2.75</v>
      </c>
      <c r="H2919">
        <v>3.45</v>
      </c>
      <c r="I2919">
        <v>3.4</v>
      </c>
      <c r="J2919">
        <v>0.01</v>
      </c>
      <c r="K2919">
        <v>0.01</v>
      </c>
    </row>
    <row r="2920" spans="1:11" x14ac:dyDescent="0.35">
      <c r="A2920" s="111">
        <v>44811</v>
      </c>
      <c r="B2920">
        <v>4.7</v>
      </c>
      <c r="C2920">
        <v>5.19</v>
      </c>
      <c r="D2920">
        <v>5.64</v>
      </c>
      <c r="E2920">
        <v>6.14</v>
      </c>
      <c r="F2920">
        <v>2</v>
      </c>
      <c r="G2920">
        <v>2.75</v>
      </c>
      <c r="H2920">
        <v>3.45</v>
      </c>
      <c r="I2920">
        <v>3.4</v>
      </c>
      <c r="J2920">
        <v>0.01</v>
      </c>
      <c r="K2920">
        <v>0.01</v>
      </c>
    </row>
    <row r="2921" spans="1:11" x14ac:dyDescent="0.35">
      <c r="A2921" s="111">
        <v>44818</v>
      </c>
      <c r="B2921">
        <v>5.45</v>
      </c>
      <c r="C2921">
        <v>5.39</v>
      </c>
      <c r="D2921">
        <v>5.64</v>
      </c>
      <c r="E2921">
        <v>6.14</v>
      </c>
      <c r="F2921">
        <v>2</v>
      </c>
      <c r="G2921">
        <v>2.75</v>
      </c>
      <c r="H2921">
        <v>3.45</v>
      </c>
      <c r="I2921">
        <v>3.4</v>
      </c>
      <c r="J2921">
        <v>0.01</v>
      </c>
      <c r="K2921">
        <v>0.01</v>
      </c>
    </row>
    <row r="2922" spans="1:11" x14ac:dyDescent="0.35">
      <c r="A2922" s="111">
        <v>44825</v>
      </c>
      <c r="B2922">
        <v>5.45</v>
      </c>
      <c r="C2922">
        <v>5.69</v>
      </c>
      <c r="D2922">
        <v>5.64</v>
      </c>
      <c r="E2922">
        <v>6.14</v>
      </c>
      <c r="F2922">
        <v>2</v>
      </c>
      <c r="G2922">
        <v>2.75</v>
      </c>
      <c r="H2922">
        <v>3.45</v>
      </c>
      <c r="I2922">
        <v>3.4</v>
      </c>
      <c r="J2922">
        <v>0.01</v>
      </c>
      <c r="K2922">
        <v>0.01</v>
      </c>
    </row>
    <row r="2923" spans="1:11" x14ac:dyDescent="0.35">
      <c r="A2923" s="111">
        <v>44832</v>
      </c>
      <c r="B2923">
        <v>5.45</v>
      </c>
      <c r="C2923">
        <v>5.69</v>
      </c>
      <c r="D2923">
        <v>5.74</v>
      </c>
      <c r="E2923">
        <v>6.14</v>
      </c>
      <c r="F2923">
        <v>2</v>
      </c>
      <c r="G2923">
        <v>2.75</v>
      </c>
      <c r="H2923">
        <v>3.45</v>
      </c>
      <c r="I2923">
        <v>3.4</v>
      </c>
      <c r="J2923">
        <v>0.01</v>
      </c>
      <c r="K2923">
        <v>0.01</v>
      </c>
    </row>
    <row r="2924" spans="1:11" x14ac:dyDescent="0.35">
      <c r="A2924" s="111">
        <v>44839</v>
      </c>
      <c r="B2924">
        <v>5.45</v>
      </c>
      <c r="C2924">
        <v>6.09</v>
      </c>
      <c r="D2924">
        <v>6.04</v>
      </c>
      <c r="E2924">
        <v>6.14</v>
      </c>
      <c r="F2924">
        <v>2</v>
      </c>
      <c r="G2924">
        <v>2.75</v>
      </c>
      <c r="H2924">
        <v>3.45</v>
      </c>
      <c r="I2924">
        <v>3.4</v>
      </c>
      <c r="J2924">
        <v>0.01</v>
      </c>
      <c r="K2924">
        <v>0.01</v>
      </c>
    </row>
    <row r="2925" spans="1:11" x14ac:dyDescent="0.35">
      <c r="A2925" s="111">
        <v>44846</v>
      </c>
      <c r="B2925">
        <v>5.45</v>
      </c>
      <c r="C2925">
        <v>6.09</v>
      </c>
      <c r="D2925">
        <v>6.04</v>
      </c>
      <c r="E2925">
        <v>6.14</v>
      </c>
      <c r="F2925">
        <v>2</v>
      </c>
      <c r="G2925">
        <v>2.75</v>
      </c>
      <c r="H2925">
        <v>3.45</v>
      </c>
      <c r="I2925">
        <v>3.4</v>
      </c>
      <c r="J2925">
        <v>0.01</v>
      </c>
      <c r="K2925">
        <v>0.01</v>
      </c>
    </row>
    <row r="2926" spans="1:11" x14ac:dyDescent="0.35">
      <c r="A2926" s="111">
        <v>44853</v>
      </c>
      <c r="B2926">
        <v>5.45</v>
      </c>
      <c r="C2926">
        <v>6.09</v>
      </c>
      <c r="D2926">
        <v>6.04</v>
      </c>
      <c r="E2926">
        <v>6.49</v>
      </c>
      <c r="F2926">
        <v>2</v>
      </c>
      <c r="G2926">
        <v>2.75</v>
      </c>
      <c r="H2926">
        <v>3.45</v>
      </c>
      <c r="I2926">
        <v>3.4</v>
      </c>
      <c r="J2926">
        <v>0.01</v>
      </c>
      <c r="K2926">
        <v>0.01</v>
      </c>
    </row>
    <row r="2927" spans="1:11" x14ac:dyDescent="0.35">
      <c r="A2927" s="111">
        <v>44860</v>
      </c>
      <c r="B2927">
        <v>5.45</v>
      </c>
      <c r="C2927">
        <v>6.09</v>
      </c>
      <c r="D2927">
        <v>6.04</v>
      </c>
      <c r="E2927">
        <v>6.49</v>
      </c>
      <c r="F2927">
        <v>2</v>
      </c>
      <c r="G2927">
        <v>2.75</v>
      </c>
      <c r="H2927">
        <v>3.45</v>
      </c>
      <c r="I2927">
        <v>3.4</v>
      </c>
      <c r="J2927">
        <v>0.01</v>
      </c>
      <c r="K2927">
        <v>0.01</v>
      </c>
    </row>
    <row r="2928" spans="1:11" x14ac:dyDescent="0.35">
      <c r="A2928" s="111">
        <v>44867</v>
      </c>
      <c r="B2928">
        <v>5.95</v>
      </c>
      <c r="C2928">
        <v>6.09</v>
      </c>
      <c r="D2928">
        <v>6.04</v>
      </c>
      <c r="E2928">
        <v>6.49</v>
      </c>
      <c r="F2928">
        <v>2</v>
      </c>
      <c r="G2928">
        <v>2.75</v>
      </c>
      <c r="H2928">
        <v>3.45</v>
      </c>
      <c r="I2928">
        <v>3.4</v>
      </c>
      <c r="J2928">
        <v>0.01</v>
      </c>
      <c r="K2928">
        <v>0.01</v>
      </c>
    </row>
    <row r="2929" spans="1:11" x14ac:dyDescent="0.35">
      <c r="A2929" s="111">
        <v>44874</v>
      </c>
      <c r="B2929">
        <v>5.95</v>
      </c>
      <c r="C2929">
        <v>6.09</v>
      </c>
      <c r="D2929">
        <v>6.04</v>
      </c>
      <c r="E2929">
        <v>6.49</v>
      </c>
      <c r="F2929">
        <v>3.03</v>
      </c>
      <c r="G2929">
        <v>2.95</v>
      </c>
      <c r="H2929">
        <v>3.45</v>
      </c>
      <c r="I2929">
        <v>3.4</v>
      </c>
      <c r="J2929">
        <v>0.01</v>
      </c>
      <c r="K2929">
        <v>0.01</v>
      </c>
    </row>
    <row r="2930" spans="1:11" x14ac:dyDescent="0.35">
      <c r="A2930" s="111">
        <v>44881</v>
      </c>
      <c r="B2930">
        <v>5.95</v>
      </c>
      <c r="C2930">
        <v>6.09</v>
      </c>
      <c r="D2930">
        <v>6.04</v>
      </c>
      <c r="E2930">
        <v>6.49</v>
      </c>
      <c r="F2930">
        <v>3</v>
      </c>
      <c r="G2930">
        <v>3.75</v>
      </c>
      <c r="H2930">
        <v>3.45</v>
      </c>
      <c r="I2930">
        <v>3.4</v>
      </c>
      <c r="J2930">
        <v>0.01</v>
      </c>
      <c r="K2930">
        <v>0.01</v>
      </c>
    </row>
    <row r="2931" spans="1:11" x14ac:dyDescent="0.35">
      <c r="A2931" s="111">
        <v>44888</v>
      </c>
      <c r="B2931">
        <v>5.95</v>
      </c>
      <c r="C2931">
        <v>6.09</v>
      </c>
      <c r="D2931">
        <v>6.04</v>
      </c>
      <c r="E2931">
        <v>6.49</v>
      </c>
      <c r="F2931">
        <v>3</v>
      </c>
      <c r="G2931">
        <v>3.75</v>
      </c>
      <c r="H2931">
        <v>3.45</v>
      </c>
      <c r="I2931">
        <v>3.4</v>
      </c>
      <c r="J2931">
        <v>0.01</v>
      </c>
      <c r="K2931">
        <v>0.01</v>
      </c>
    </row>
    <row r="2932" spans="1:11" x14ac:dyDescent="0.35">
      <c r="A2932" s="111">
        <v>44895</v>
      </c>
      <c r="B2932">
        <v>5.95</v>
      </c>
      <c r="C2932">
        <v>6.09</v>
      </c>
      <c r="D2932">
        <v>6.14</v>
      </c>
      <c r="E2932">
        <v>6.49</v>
      </c>
      <c r="F2932">
        <v>3</v>
      </c>
      <c r="G2932">
        <v>3.75</v>
      </c>
      <c r="H2932">
        <v>3.45</v>
      </c>
      <c r="I2932">
        <v>3.4</v>
      </c>
      <c r="J2932">
        <v>0.01</v>
      </c>
      <c r="K2932">
        <v>0.01</v>
      </c>
    </row>
    <row r="2933" spans="1:11" x14ac:dyDescent="0.35">
      <c r="A2933" s="111">
        <v>44902</v>
      </c>
      <c r="B2933">
        <v>5.95</v>
      </c>
      <c r="C2933">
        <v>6.09</v>
      </c>
      <c r="D2933">
        <v>6.05</v>
      </c>
      <c r="E2933">
        <v>6.49</v>
      </c>
      <c r="F2933">
        <v>3</v>
      </c>
      <c r="G2933">
        <v>3.75</v>
      </c>
      <c r="H2933">
        <v>3.45</v>
      </c>
      <c r="I2933">
        <v>3.4</v>
      </c>
      <c r="J2933">
        <v>0.01</v>
      </c>
      <c r="K2933">
        <v>0.01</v>
      </c>
    </row>
    <row r="2934" spans="1:11" x14ac:dyDescent="0.35">
      <c r="A2934" s="111">
        <v>44909</v>
      </c>
      <c r="B2934">
        <v>6.45</v>
      </c>
      <c r="C2934">
        <v>6.34</v>
      </c>
      <c r="D2934">
        <v>6.14</v>
      </c>
      <c r="E2934">
        <v>6.49</v>
      </c>
      <c r="F2934">
        <v>3</v>
      </c>
      <c r="G2934">
        <v>3.75</v>
      </c>
      <c r="H2934">
        <v>3.45</v>
      </c>
      <c r="I2934">
        <v>3.4</v>
      </c>
      <c r="J2934">
        <v>0.01</v>
      </c>
      <c r="K2934">
        <v>0.01</v>
      </c>
    </row>
    <row r="2935" spans="1:11" x14ac:dyDescent="0.35">
      <c r="A2935" s="111">
        <v>44916</v>
      </c>
      <c r="B2935">
        <v>6.45</v>
      </c>
      <c r="C2935">
        <v>6.34</v>
      </c>
      <c r="D2935">
        <v>6.14</v>
      </c>
      <c r="E2935">
        <v>6.49</v>
      </c>
      <c r="F2935">
        <v>3</v>
      </c>
      <c r="G2935">
        <v>3.75</v>
      </c>
      <c r="H2935">
        <v>3.45</v>
      </c>
      <c r="I2935">
        <v>3.4</v>
      </c>
      <c r="J2935">
        <v>0.01</v>
      </c>
      <c r="K2935">
        <v>0.01</v>
      </c>
    </row>
    <row r="2936" spans="1:11" x14ac:dyDescent="0.35">
      <c r="A2936" s="111">
        <v>44923</v>
      </c>
      <c r="B2936">
        <v>6.45</v>
      </c>
      <c r="C2936">
        <v>6.34</v>
      </c>
      <c r="D2936">
        <v>6.14</v>
      </c>
      <c r="E2936">
        <v>6.49</v>
      </c>
      <c r="F2936">
        <v>3</v>
      </c>
      <c r="G2936">
        <v>3.75</v>
      </c>
      <c r="H2936">
        <v>3.45</v>
      </c>
      <c r="I2936">
        <v>3.4</v>
      </c>
      <c r="J2936">
        <v>0.01</v>
      </c>
      <c r="K2936">
        <v>0.01</v>
      </c>
    </row>
    <row r="2937" spans="1:11" x14ac:dyDescent="0.35">
      <c r="A2937" s="111">
        <v>44930</v>
      </c>
      <c r="B2937">
        <v>6.45</v>
      </c>
      <c r="C2937">
        <v>6.34</v>
      </c>
      <c r="D2937">
        <v>6.14</v>
      </c>
      <c r="E2937">
        <v>6.49</v>
      </c>
      <c r="F2937">
        <v>3</v>
      </c>
      <c r="G2937">
        <v>3.75</v>
      </c>
      <c r="H2937">
        <v>3.45</v>
      </c>
      <c r="I2937">
        <v>3.4</v>
      </c>
      <c r="J2937">
        <v>0.01</v>
      </c>
      <c r="K2937">
        <v>0.01</v>
      </c>
    </row>
    <row r="2938" spans="1:11" x14ac:dyDescent="0.35">
      <c r="A2938" s="111">
        <v>44937</v>
      </c>
      <c r="B2938">
        <v>6.45</v>
      </c>
      <c r="C2938">
        <v>6.34</v>
      </c>
      <c r="D2938">
        <v>6.14</v>
      </c>
      <c r="E2938">
        <v>6.49</v>
      </c>
      <c r="F2938">
        <v>3</v>
      </c>
      <c r="G2938">
        <v>3.75</v>
      </c>
      <c r="H2938">
        <v>3.45</v>
      </c>
      <c r="I2938">
        <v>3.4</v>
      </c>
      <c r="J2938">
        <v>0.01</v>
      </c>
      <c r="K2938">
        <v>0.01</v>
      </c>
    </row>
    <row r="2939" spans="1:11" x14ac:dyDescent="0.35">
      <c r="A2939" s="111">
        <v>44944</v>
      </c>
      <c r="B2939">
        <v>6.45</v>
      </c>
      <c r="C2939">
        <v>6.34</v>
      </c>
      <c r="D2939">
        <v>6.14</v>
      </c>
      <c r="E2939">
        <v>6.49</v>
      </c>
      <c r="F2939">
        <v>3</v>
      </c>
      <c r="G2939">
        <v>3.75</v>
      </c>
      <c r="H2939">
        <v>3.45</v>
      </c>
      <c r="I2939">
        <v>3.4</v>
      </c>
      <c r="J2939">
        <v>0.01</v>
      </c>
      <c r="K2939">
        <v>0.01</v>
      </c>
    </row>
    <row r="2940" spans="1:11" x14ac:dyDescent="0.35">
      <c r="A2940" s="111">
        <v>44951</v>
      </c>
      <c r="B2940">
        <v>6.45</v>
      </c>
      <c r="C2940">
        <v>6.34</v>
      </c>
      <c r="D2940">
        <v>6.14</v>
      </c>
      <c r="E2940">
        <v>6.49</v>
      </c>
      <c r="F2940">
        <v>3</v>
      </c>
      <c r="G2940">
        <v>3.75</v>
      </c>
      <c r="H2940">
        <v>3.23</v>
      </c>
      <c r="I2940">
        <v>3.4</v>
      </c>
      <c r="J2940">
        <v>0.01</v>
      </c>
      <c r="K2940">
        <v>0.01</v>
      </c>
    </row>
    <row r="2941" spans="1:11" x14ac:dyDescent="0.35">
      <c r="A2941" s="111">
        <v>44958</v>
      </c>
      <c r="B2941">
        <v>6.7</v>
      </c>
      <c r="C2941">
        <v>6.34</v>
      </c>
      <c r="D2941">
        <v>6.14</v>
      </c>
      <c r="E2941">
        <v>6.49</v>
      </c>
      <c r="F2941">
        <v>3</v>
      </c>
      <c r="G2941">
        <v>3.13</v>
      </c>
      <c r="H2941">
        <v>3.23</v>
      </c>
      <c r="I2941">
        <v>3.4</v>
      </c>
      <c r="J2941">
        <v>0.01</v>
      </c>
      <c r="K2941">
        <v>0.01</v>
      </c>
    </row>
    <row r="2942" spans="1:11" x14ac:dyDescent="0.35">
      <c r="A2942" s="111">
        <v>44965</v>
      </c>
      <c r="B2942">
        <v>6.7</v>
      </c>
      <c r="C2942">
        <v>6.34</v>
      </c>
      <c r="D2942">
        <v>6.14</v>
      </c>
      <c r="E2942">
        <v>6.49</v>
      </c>
      <c r="F2942">
        <v>3</v>
      </c>
      <c r="G2942">
        <v>3.13</v>
      </c>
      <c r="H2942">
        <v>3.23</v>
      </c>
      <c r="I2942">
        <v>3.4</v>
      </c>
      <c r="J2942">
        <v>0.01</v>
      </c>
      <c r="K2942">
        <v>0.01</v>
      </c>
    </row>
    <row r="2943" spans="1:11" x14ac:dyDescent="0.35">
      <c r="A2943" s="111">
        <v>44972</v>
      </c>
      <c r="B2943">
        <v>6.7</v>
      </c>
      <c r="C2943">
        <v>6.34</v>
      </c>
      <c r="D2943">
        <v>6.14</v>
      </c>
      <c r="E2943">
        <v>6.49</v>
      </c>
      <c r="F2943">
        <v>3</v>
      </c>
      <c r="G2943">
        <v>3.13</v>
      </c>
      <c r="H2943">
        <v>3.23</v>
      </c>
      <c r="I2943">
        <v>3.4</v>
      </c>
      <c r="J2943">
        <v>0.01</v>
      </c>
      <c r="K2943">
        <v>0.01</v>
      </c>
    </row>
    <row r="2944" spans="1:11" x14ac:dyDescent="0.35">
      <c r="A2944" s="111">
        <v>44979</v>
      </c>
      <c r="B2944">
        <v>6.7</v>
      </c>
      <c r="C2944">
        <v>6.34</v>
      </c>
      <c r="D2944">
        <v>6.14</v>
      </c>
      <c r="E2944">
        <v>6.49</v>
      </c>
      <c r="F2944">
        <v>3</v>
      </c>
      <c r="G2944">
        <v>3.13</v>
      </c>
      <c r="H2944">
        <v>3.23</v>
      </c>
      <c r="I2944">
        <v>3.4</v>
      </c>
      <c r="J2944">
        <v>0.01</v>
      </c>
      <c r="K2944">
        <v>0.01</v>
      </c>
    </row>
    <row r="2945" spans="1:11" x14ac:dyDescent="0.35">
      <c r="A2945" s="111">
        <v>44986</v>
      </c>
      <c r="B2945">
        <v>6.7</v>
      </c>
      <c r="C2945">
        <v>6.34</v>
      </c>
      <c r="D2945">
        <v>6.14</v>
      </c>
      <c r="E2945">
        <v>6.49</v>
      </c>
      <c r="F2945">
        <v>3</v>
      </c>
      <c r="G2945">
        <v>3.13</v>
      </c>
      <c r="H2945">
        <v>3.23</v>
      </c>
      <c r="I2945">
        <v>3.4</v>
      </c>
      <c r="J2945">
        <v>0.01</v>
      </c>
      <c r="K2945">
        <v>0.01</v>
      </c>
    </row>
    <row r="2946" spans="1:11" x14ac:dyDescent="0.35">
      <c r="A2946" s="111">
        <v>44993</v>
      </c>
      <c r="B2946">
        <v>6.7</v>
      </c>
      <c r="C2946">
        <v>6.34</v>
      </c>
      <c r="D2946">
        <v>6.14</v>
      </c>
      <c r="E2946">
        <v>6.49</v>
      </c>
      <c r="F2946">
        <v>3</v>
      </c>
      <c r="G2946">
        <v>3.13</v>
      </c>
      <c r="H2946">
        <v>3.23</v>
      </c>
      <c r="I2946">
        <v>3.4</v>
      </c>
      <c r="J2946">
        <v>0.01</v>
      </c>
      <c r="K2946">
        <v>0.01</v>
      </c>
    </row>
    <row r="2947" spans="1:11" x14ac:dyDescent="0.35">
      <c r="A2947" s="111">
        <v>45000</v>
      </c>
      <c r="B2947">
        <v>6.7</v>
      </c>
      <c r="C2947">
        <v>6.34</v>
      </c>
      <c r="D2947">
        <v>6.14</v>
      </c>
      <c r="E2947">
        <v>6.49</v>
      </c>
      <c r="F2947">
        <v>3</v>
      </c>
      <c r="G2947">
        <v>2.95</v>
      </c>
      <c r="H2947">
        <v>3.15</v>
      </c>
      <c r="I2947">
        <v>3.4</v>
      </c>
      <c r="J2947">
        <v>0.01</v>
      </c>
      <c r="K2947">
        <v>0.01</v>
      </c>
    </row>
    <row r="2948" spans="1:11" x14ac:dyDescent="0.35">
      <c r="A2948" s="111">
        <v>45007</v>
      </c>
      <c r="B2948">
        <v>6.7</v>
      </c>
      <c r="C2948">
        <v>6.29</v>
      </c>
      <c r="D2948">
        <v>6.14</v>
      </c>
      <c r="E2948">
        <v>6.49</v>
      </c>
      <c r="F2948">
        <v>3.03</v>
      </c>
      <c r="G2948">
        <v>3.13</v>
      </c>
      <c r="H2948">
        <v>3.23</v>
      </c>
      <c r="I2948">
        <v>3.5</v>
      </c>
      <c r="J2948">
        <v>0.01</v>
      </c>
      <c r="K2948">
        <v>0.01</v>
      </c>
    </row>
    <row r="2949" spans="1:11" x14ac:dyDescent="0.35">
      <c r="A2949" s="111">
        <v>45014</v>
      </c>
      <c r="B2949">
        <v>6.7</v>
      </c>
      <c r="C2949">
        <v>6.29</v>
      </c>
      <c r="D2949">
        <v>6.14</v>
      </c>
      <c r="E2949">
        <v>6.49</v>
      </c>
      <c r="F2949">
        <v>3.03</v>
      </c>
      <c r="G2949">
        <v>3.13</v>
      </c>
      <c r="H2949">
        <v>3.23</v>
      </c>
      <c r="I2949">
        <v>2.75</v>
      </c>
      <c r="J2949">
        <v>0.01</v>
      </c>
      <c r="K2949">
        <v>0.01</v>
      </c>
    </row>
    <row r="2950" spans="1:11" x14ac:dyDescent="0.35">
      <c r="A2950" s="111">
        <v>45021</v>
      </c>
      <c r="B2950">
        <v>6.7</v>
      </c>
      <c r="C2950">
        <v>6.29</v>
      </c>
      <c r="D2950">
        <v>6.14</v>
      </c>
      <c r="E2950">
        <v>6.49</v>
      </c>
      <c r="F2950">
        <v>3.03</v>
      </c>
      <c r="G2950">
        <v>3.13</v>
      </c>
      <c r="H2950">
        <v>3.23</v>
      </c>
      <c r="I2950">
        <v>2.75</v>
      </c>
      <c r="J2950">
        <v>0.01</v>
      </c>
      <c r="K2950">
        <v>0.01</v>
      </c>
    </row>
    <row r="2951" spans="1:11" x14ac:dyDescent="0.35">
      <c r="A2951" s="111">
        <v>45028</v>
      </c>
      <c r="B2951">
        <v>6.7</v>
      </c>
      <c r="C2951">
        <v>6.29</v>
      </c>
      <c r="D2951">
        <v>6.14</v>
      </c>
      <c r="E2951">
        <v>6.49</v>
      </c>
      <c r="F2951">
        <v>3.03</v>
      </c>
      <c r="G2951">
        <v>3.13</v>
      </c>
      <c r="H2951">
        <v>3.23</v>
      </c>
      <c r="I2951">
        <v>2.75</v>
      </c>
      <c r="J2951">
        <v>0.01</v>
      </c>
      <c r="K2951">
        <v>0.01</v>
      </c>
    </row>
    <row r="2952" spans="1:11" x14ac:dyDescent="0.35">
      <c r="A2952" s="111">
        <v>45035</v>
      </c>
      <c r="B2952">
        <v>6.7</v>
      </c>
      <c r="C2952">
        <v>6.29</v>
      </c>
      <c r="D2952">
        <v>6.14</v>
      </c>
      <c r="E2952">
        <v>6.49</v>
      </c>
      <c r="F2952">
        <v>3.03</v>
      </c>
      <c r="G2952">
        <v>3.13</v>
      </c>
      <c r="H2952">
        <v>3.23</v>
      </c>
      <c r="I2952">
        <v>2.75</v>
      </c>
      <c r="J2952">
        <v>0.01</v>
      </c>
      <c r="K2952">
        <v>0.01</v>
      </c>
    </row>
    <row r="2953" spans="1:11" x14ac:dyDescent="0.35">
      <c r="A2953" s="111">
        <v>45042</v>
      </c>
      <c r="B2953">
        <v>6.7</v>
      </c>
      <c r="C2953">
        <v>6.29</v>
      </c>
      <c r="D2953">
        <v>6.14</v>
      </c>
      <c r="E2953">
        <v>6.49</v>
      </c>
      <c r="F2953">
        <v>3.03</v>
      </c>
      <c r="G2953">
        <v>3.13</v>
      </c>
      <c r="H2953">
        <v>3.23</v>
      </c>
      <c r="I2953">
        <v>2.75</v>
      </c>
      <c r="J2953">
        <v>0.01</v>
      </c>
      <c r="K2953">
        <v>0.01</v>
      </c>
    </row>
    <row r="2954" spans="1:11" x14ac:dyDescent="0.35">
      <c r="A2954" s="111">
        <v>45049</v>
      </c>
      <c r="B2954">
        <v>6.7</v>
      </c>
      <c r="C2954">
        <v>6.29</v>
      </c>
      <c r="D2954">
        <v>6.14</v>
      </c>
      <c r="E2954">
        <v>6.49</v>
      </c>
      <c r="F2954">
        <v>3.03</v>
      </c>
      <c r="G2954">
        <v>3.3</v>
      </c>
      <c r="H2954">
        <v>3.4</v>
      </c>
      <c r="I2954">
        <v>2.75</v>
      </c>
      <c r="J2954">
        <v>0.01</v>
      </c>
      <c r="K2954">
        <v>0.01</v>
      </c>
    </row>
    <row r="2955" spans="1:11" x14ac:dyDescent="0.35">
      <c r="A2955" s="111">
        <v>45056</v>
      </c>
      <c r="B2955">
        <v>6.7</v>
      </c>
      <c r="C2955">
        <v>6.29</v>
      </c>
      <c r="D2955">
        <v>6.14</v>
      </c>
      <c r="E2955">
        <v>6.49</v>
      </c>
      <c r="F2955">
        <v>3.03</v>
      </c>
      <c r="G2955">
        <v>3.3</v>
      </c>
      <c r="H2955">
        <v>3.4</v>
      </c>
      <c r="I2955">
        <v>2.75</v>
      </c>
      <c r="J2955">
        <v>0.01</v>
      </c>
      <c r="K2955">
        <v>0.01</v>
      </c>
    </row>
    <row r="2956" spans="1:11" x14ac:dyDescent="0.35">
      <c r="A2956" s="111">
        <v>45063</v>
      </c>
      <c r="B2956">
        <v>6.7</v>
      </c>
      <c r="C2956">
        <v>6.29</v>
      </c>
      <c r="D2956">
        <v>6.14</v>
      </c>
      <c r="E2956">
        <v>6.49</v>
      </c>
      <c r="F2956">
        <v>3.03</v>
      </c>
      <c r="G2956">
        <v>3.3</v>
      </c>
      <c r="H2956">
        <v>3.4</v>
      </c>
      <c r="I2956">
        <v>2.75</v>
      </c>
      <c r="J2956">
        <v>0.01</v>
      </c>
      <c r="K2956">
        <v>0.01</v>
      </c>
    </row>
    <row r="2957" spans="1:11" x14ac:dyDescent="0.35">
      <c r="A2957" s="111">
        <v>45070</v>
      </c>
      <c r="B2957">
        <v>6.7</v>
      </c>
      <c r="C2957">
        <v>6.29</v>
      </c>
      <c r="D2957">
        <v>6.14</v>
      </c>
      <c r="E2957">
        <v>6.49</v>
      </c>
      <c r="F2957">
        <v>3.03</v>
      </c>
      <c r="G2957">
        <v>3.3</v>
      </c>
      <c r="H2957">
        <v>3.4</v>
      </c>
      <c r="I2957">
        <v>2.75</v>
      </c>
      <c r="J2957">
        <v>0.01</v>
      </c>
      <c r="K2957">
        <v>0.01</v>
      </c>
    </row>
    <row r="2958" spans="1:11" x14ac:dyDescent="0.35">
      <c r="A2958" s="111">
        <v>45077</v>
      </c>
      <c r="B2958">
        <v>6.7</v>
      </c>
      <c r="C2958">
        <v>6.34</v>
      </c>
      <c r="D2958">
        <v>6.24</v>
      </c>
      <c r="E2958">
        <v>6.49</v>
      </c>
      <c r="F2958">
        <v>4.45</v>
      </c>
      <c r="G2958">
        <v>3.3</v>
      </c>
      <c r="H2958">
        <v>3.4</v>
      </c>
      <c r="I2958">
        <v>2.75</v>
      </c>
      <c r="J2958">
        <v>0.01</v>
      </c>
      <c r="K2958">
        <v>0.01</v>
      </c>
    </row>
    <row r="2959" spans="1:11" x14ac:dyDescent="0.35">
      <c r="A2959" s="111">
        <v>45084</v>
      </c>
      <c r="B2959">
        <v>6.7</v>
      </c>
      <c r="C2959">
        <v>6.94</v>
      </c>
      <c r="D2959">
        <v>6.4</v>
      </c>
      <c r="E2959">
        <v>6.49</v>
      </c>
      <c r="F2959">
        <v>4.45</v>
      </c>
      <c r="G2959">
        <v>3.3</v>
      </c>
      <c r="H2959">
        <v>3.4</v>
      </c>
      <c r="I2959">
        <v>2.75</v>
      </c>
      <c r="J2959">
        <v>0.01</v>
      </c>
      <c r="K2959">
        <v>0.01</v>
      </c>
    </row>
    <row r="2960" spans="1:11" x14ac:dyDescent="0.35">
      <c r="A2960" s="111">
        <v>45091</v>
      </c>
      <c r="B2960">
        <v>6.95</v>
      </c>
      <c r="C2960">
        <v>6.94</v>
      </c>
      <c r="D2960">
        <v>6.4</v>
      </c>
      <c r="E2960">
        <v>6.49</v>
      </c>
      <c r="F2960">
        <v>4.45</v>
      </c>
      <c r="G2960">
        <v>3.5</v>
      </c>
      <c r="H2960">
        <v>3.75</v>
      </c>
      <c r="I2960">
        <v>3</v>
      </c>
      <c r="J2960">
        <v>0.01</v>
      </c>
      <c r="K2960">
        <v>0.01</v>
      </c>
    </row>
    <row r="2961" spans="1:11" x14ac:dyDescent="0.35">
      <c r="A2961" s="111">
        <v>45098</v>
      </c>
      <c r="B2961">
        <v>6.95</v>
      </c>
      <c r="C2961">
        <v>6.94</v>
      </c>
      <c r="D2961">
        <v>6.4</v>
      </c>
      <c r="E2961">
        <v>6.49</v>
      </c>
      <c r="F2961">
        <v>4.45</v>
      </c>
      <c r="G2961">
        <v>3.5</v>
      </c>
      <c r="H2961">
        <v>3.75</v>
      </c>
      <c r="I2961">
        <v>3</v>
      </c>
      <c r="J2961">
        <v>0.01</v>
      </c>
      <c r="K2961">
        <v>0.01</v>
      </c>
    </row>
    <row r="2962" spans="1:11" x14ac:dyDescent="0.35">
      <c r="A2962" s="111">
        <v>45105</v>
      </c>
      <c r="B2962">
        <v>6.95</v>
      </c>
      <c r="C2962">
        <v>7.14</v>
      </c>
      <c r="D2962">
        <v>6.54</v>
      </c>
      <c r="E2962">
        <v>6.49</v>
      </c>
      <c r="F2962">
        <v>4.45</v>
      </c>
      <c r="G2962">
        <v>3.5</v>
      </c>
      <c r="H2962">
        <v>3.75</v>
      </c>
      <c r="I2962">
        <v>3</v>
      </c>
      <c r="J2962">
        <v>0.01</v>
      </c>
      <c r="K2962">
        <v>0.01</v>
      </c>
    </row>
    <row r="2963" spans="1:11" x14ac:dyDescent="0.35">
      <c r="A2963" s="111">
        <v>45112</v>
      </c>
      <c r="B2963">
        <v>6.95</v>
      </c>
      <c r="C2963">
        <v>7.14</v>
      </c>
      <c r="D2963">
        <v>6.74</v>
      </c>
      <c r="E2963">
        <v>6.49</v>
      </c>
      <c r="F2963">
        <v>3.25</v>
      </c>
      <c r="G2963">
        <v>3.5</v>
      </c>
      <c r="H2963">
        <v>3.75</v>
      </c>
      <c r="I2963">
        <v>3</v>
      </c>
      <c r="J2963">
        <v>0.01</v>
      </c>
      <c r="K2963">
        <v>0.01</v>
      </c>
    </row>
    <row r="2964" spans="1:11" x14ac:dyDescent="0.35">
      <c r="A2964" s="111">
        <v>45119</v>
      </c>
      <c r="B2964">
        <v>6.95</v>
      </c>
      <c r="C2964">
        <v>7.69</v>
      </c>
      <c r="D2964">
        <v>6.54</v>
      </c>
      <c r="E2964">
        <v>6.49</v>
      </c>
      <c r="F2964">
        <v>3.25</v>
      </c>
      <c r="G2964">
        <v>3.5</v>
      </c>
      <c r="H2964">
        <v>3.75</v>
      </c>
      <c r="I2964">
        <v>3</v>
      </c>
      <c r="J2964">
        <v>0.01</v>
      </c>
      <c r="K2964">
        <v>0.01</v>
      </c>
    </row>
    <row r="2965" spans="1:11" x14ac:dyDescent="0.35">
      <c r="A2965" s="111">
        <v>45126</v>
      </c>
      <c r="B2965">
        <v>7.2</v>
      </c>
      <c r="C2965">
        <v>7.49</v>
      </c>
      <c r="D2965">
        <v>6.54</v>
      </c>
      <c r="E2965">
        <v>6.49</v>
      </c>
      <c r="F2965">
        <v>3.25</v>
      </c>
      <c r="G2965">
        <v>3.5</v>
      </c>
      <c r="H2965">
        <v>3.75</v>
      </c>
      <c r="I2965">
        <v>3</v>
      </c>
      <c r="J2965">
        <v>0.01</v>
      </c>
      <c r="K2965">
        <v>0.01</v>
      </c>
    </row>
    <row r="2966" spans="1:11" x14ac:dyDescent="0.35">
      <c r="A2966" s="111">
        <v>45133</v>
      </c>
      <c r="B2966">
        <v>7.2</v>
      </c>
      <c r="C2966">
        <v>7.49</v>
      </c>
      <c r="D2966">
        <v>6.54</v>
      </c>
      <c r="E2966">
        <v>6.49</v>
      </c>
      <c r="F2966">
        <v>3.25</v>
      </c>
      <c r="G2966">
        <v>3.5</v>
      </c>
      <c r="H2966">
        <v>3.75</v>
      </c>
      <c r="I2966">
        <v>3</v>
      </c>
      <c r="J2966">
        <v>0.01</v>
      </c>
      <c r="K2966">
        <v>0.01</v>
      </c>
    </row>
    <row r="2967" spans="1:11" x14ac:dyDescent="0.35">
      <c r="A2967" s="111">
        <v>45140</v>
      </c>
      <c r="B2967">
        <v>7.2</v>
      </c>
      <c r="C2967">
        <v>7.79</v>
      </c>
      <c r="D2967">
        <v>6.95</v>
      </c>
      <c r="E2967">
        <v>6.79</v>
      </c>
      <c r="F2967">
        <v>3.25</v>
      </c>
      <c r="G2967">
        <v>3.6</v>
      </c>
      <c r="H2967">
        <v>3.75</v>
      </c>
      <c r="I2967">
        <v>3</v>
      </c>
      <c r="J2967">
        <v>0.01</v>
      </c>
      <c r="K2967">
        <v>0.01</v>
      </c>
    </row>
    <row r="2968" spans="1:11" x14ac:dyDescent="0.35">
      <c r="A2968" s="111">
        <v>45147</v>
      </c>
      <c r="B2968">
        <v>7.2</v>
      </c>
      <c r="C2968">
        <v>7.79</v>
      </c>
      <c r="D2968">
        <v>6.89</v>
      </c>
      <c r="E2968">
        <v>6.79</v>
      </c>
      <c r="F2968">
        <v>3.25</v>
      </c>
      <c r="G2968">
        <v>3.6</v>
      </c>
      <c r="H2968">
        <v>3.75</v>
      </c>
      <c r="I2968">
        <v>3</v>
      </c>
      <c r="J2968">
        <v>0.01</v>
      </c>
      <c r="K2968">
        <v>0.01</v>
      </c>
    </row>
    <row r="2969" spans="1:11" x14ac:dyDescent="0.35">
      <c r="A2969" s="111">
        <v>45154</v>
      </c>
      <c r="B2969">
        <v>7.2</v>
      </c>
      <c r="C2969">
        <v>7.79</v>
      </c>
      <c r="D2969">
        <v>6.89</v>
      </c>
      <c r="E2969">
        <v>6.79</v>
      </c>
      <c r="F2969">
        <v>5.0999999999999996</v>
      </c>
      <c r="G2969">
        <v>4</v>
      </c>
      <c r="H2969">
        <v>4.3499999999999996</v>
      </c>
      <c r="I2969">
        <v>3</v>
      </c>
      <c r="J2969">
        <v>0.01</v>
      </c>
      <c r="K2969">
        <v>0.01</v>
      </c>
    </row>
    <row r="2970" spans="1:11" x14ac:dyDescent="0.35">
      <c r="A2970" s="111">
        <v>45161</v>
      </c>
      <c r="B2970">
        <v>7.2</v>
      </c>
      <c r="C2970">
        <v>7.89</v>
      </c>
      <c r="D2970">
        <v>6.89</v>
      </c>
      <c r="E2970">
        <v>6.79</v>
      </c>
      <c r="F2970">
        <v>5.0999999999999996</v>
      </c>
      <c r="G2970">
        <v>4</v>
      </c>
      <c r="H2970">
        <v>4.3499999999999996</v>
      </c>
      <c r="I2970">
        <v>3</v>
      </c>
      <c r="J2970">
        <v>0.01</v>
      </c>
      <c r="K2970">
        <v>0.01</v>
      </c>
    </row>
    <row r="2971" spans="1:11" x14ac:dyDescent="0.35">
      <c r="A2971" s="111">
        <v>45168</v>
      </c>
      <c r="B2971">
        <v>7.2</v>
      </c>
      <c r="C2971">
        <v>7.89</v>
      </c>
      <c r="D2971">
        <v>7.04</v>
      </c>
      <c r="E2971">
        <v>6.84</v>
      </c>
      <c r="F2971">
        <v>5.0999999999999996</v>
      </c>
      <c r="G2971">
        <v>4</v>
      </c>
      <c r="H2971">
        <v>4.3499999999999996</v>
      </c>
      <c r="I2971">
        <v>3</v>
      </c>
      <c r="J2971">
        <v>0.01</v>
      </c>
      <c r="K2971">
        <v>0.01</v>
      </c>
    </row>
    <row r="2972" spans="1:11" x14ac:dyDescent="0.35">
      <c r="A2972" s="111">
        <v>45175</v>
      </c>
      <c r="B2972">
        <v>7.2</v>
      </c>
      <c r="C2972">
        <v>7.89</v>
      </c>
      <c r="D2972">
        <v>7.04</v>
      </c>
      <c r="E2972">
        <v>6.84</v>
      </c>
      <c r="F2972">
        <v>5.0999999999999996</v>
      </c>
      <c r="G2972">
        <v>4</v>
      </c>
      <c r="H2972">
        <v>4.3499999999999996</v>
      </c>
      <c r="I2972">
        <v>3</v>
      </c>
      <c r="J2972">
        <v>0.01</v>
      </c>
      <c r="K2972">
        <v>0.01</v>
      </c>
    </row>
    <row r="2973" spans="1:11" x14ac:dyDescent="0.35">
      <c r="A2973" s="111">
        <v>45182</v>
      </c>
      <c r="B2973">
        <v>7.2</v>
      </c>
      <c r="C2973">
        <v>7.89</v>
      </c>
      <c r="D2973">
        <v>7.04</v>
      </c>
      <c r="E2973">
        <v>6.84</v>
      </c>
      <c r="F2973">
        <v>5.0999999999999996</v>
      </c>
      <c r="G2973">
        <v>4.0199999999999996</v>
      </c>
      <c r="H2973">
        <v>4.3499999999999996</v>
      </c>
      <c r="I2973">
        <v>3.17</v>
      </c>
      <c r="J2973">
        <v>0.01</v>
      </c>
      <c r="K2973">
        <v>0.01</v>
      </c>
    </row>
    <row r="2974" spans="1:11" x14ac:dyDescent="0.35">
      <c r="A2974" s="111">
        <v>45189</v>
      </c>
      <c r="B2974">
        <v>7.2</v>
      </c>
      <c r="C2974">
        <v>7.89</v>
      </c>
      <c r="D2974">
        <v>7.04</v>
      </c>
      <c r="E2974">
        <v>6.84</v>
      </c>
      <c r="F2974">
        <v>5.0999999999999996</v>
      </c>
      <c r="G2974">
        <v>4.0199999999999996</v>
      </c>
      <c r="H2974">
        <v>4.3499999999999996</v>
      </c>
      <c r="I2974">
        <v>3.17</v>
      </c>
      <c r="J2974">
        <v>0.01</v>
      </c>
      <c r="K2974">
        <v>0.01</v>
      </c>
    </row>
    <row r="2975" spans="1:11" x14ac:dyDescent="0.35">
      <c r="A2975" s="111">
        <v>45196</v>
      </c>
      <c r="B2975">
        <v>7.2</v>
      </c>
      <c r="C2975">
        <v>7.79</v>
      </c>
      <c r="D2975">
        <v>7.04</v>
      </c>
      <c r="E2975">
        <v>6.84</v>
      </c>
      <c r="F2975">
        <v>5.0999999999999996</v>
      </c>
      <c r="G2975">
        <v>4.0199999999999996</v>
      </c>
      <c r="H2975">
        <v>4.3499999999999996</v>
      </c>
      <c r="I2975">
        <v>3.17</v>
      </c>
      <c r="J2975">
        <v>0.01</v>
      </c>
      <c r="K2975">
        <v>0.01</v>
      </c>
    </row>
    <row r="2976" spans="1:11" x14ac:dyDescent="0.35">
      <c r="A2976" s="111">
        <v>45203</v>
      </c>
      <c r="B2976">
        <v>7.2</v>
      </c>
      <c r="C2976">
        <v>7.84</v>
      </c>
      <c r="D2976">
        <v>7.14</v>
      </c>
      <c r="E2976">
        <v>7.04</v>
      </c>
      <c r="F2976">
        <v>4.92</v>
      </c>
      <c r="G2976">
        <v>4.0199999999999996</v>
      </c>
      <c r="H2976">
        <v>4.2699999999999996</v>
      </c>
      <c r="I2976">
        <v>3.17</v>
      </c>
      <c r="J2976">
        <v>0.01</v>
      </c>
      <c r="K2976">
        <v>0.01</v>
      </c>
    </row>
    <row r="2977" spans="1:11" x14ac:dyDescent="0.35">
      <c r="A2977" s="111">
        <v>45210</v>
      </c>
      <c r="B2977">
        <v>7.2</v>
      </c>
      <c r="C2977">
        <v>8.09</v>
      </c>
      <c r="D2977">
        <v>7.14</v>
      </c>
      <c r="E2977">
        <v>7.04</v>
      </c>
      <c r="F2977">
        <v>4.92</v>
      </c>
      <c r="G2977">
        <v>4.0199999999999996</v>
      </c>
      <c r="H2977">
        <v>4.2699999999999996</v>
      </c>
      <c r="I2977">
        <v>3.4</v>
      </c>
      <c r="J2977">
        <v>0.01</v>
      </c>
      <c r="K2977">
        <v>0.01</v>
      </c>
    </row>
    <row r="2978" spans="1:11" x14ac:dyDescent="0.35">
      <c r="A2978" s="111">
        <v>45217</v>
      </c>
      <c r="B2978">
        <v>7.2</v>
      </c>
      <c r="C2978">
        <v>8.09</v>
      </c>
      <c r="D2978">
        <v>7.14</v>
      </c>
      <c r="E2978">
        <v>7.04</v>
      </c>
      <c r="F2978">
        <v>4.92</v>
      </c>
      <c r="G2978">
        <v>4.0199999999999996</v>
      </c>
      <c r="H2978">
        <v>4.2699999999999996</v>
      </c>
      <c r="I2978">
        <v>3.4</v>
      </c>
      <c r="J2978">
        <v>0.01</v>
      </c>
      <c r="K2978">
        <v>0.01</v>
      </c>
    </row>
    <row r="2979" spans="1:11" x14ac:dyDescent="0.35">
      <c r="A2979" s="111">
        <v>45224</v>
      </c>
      <c r="B2979">
        <v>7.2</v>
      </c>
      <c r="C2979">
        <v>8.09</v>
      </c>
      <c r="D2979">
        <v>7.14</v>
      </c>
      <c r="E2979">
        <v>7.04</v>
      </c>
      <c r="F2979">
        <v>4.92</v>
      </c>
      <c r="G2979">
        <v>4.0199999999999996</v>
      </c>
      <c r="H2979">
        <v>4.2699999999999996</v>
      </c>
      <c r="I2979">
        <v>3.4</v>
      </c>
      <c r="J2979">
        <v>0.01</v>
      </c>
      <c r="K2979">
        <v>0.01</v>
      </c>
    </row>
    <row r="2980" spans="1:11" x14ac:dyDescent="0.35">
      <c r="A2980" s="111">
        <v>45231</v>
      </c>
      <c r="B2980">
        <v>7.2</v>
      </c>
      <c r="C2980">
        <v>8.09</v>
      </c>
      <c r="D2980">
        <v>7.24</v>
      </c>
      <c r="E2980">
        <v>7.04</v>
      </c>
      <c r="F2980">
        <v>4.9000000000000004</v>
      </c>
      <c r="G2980">
        <v>4.0199999999999996</v>
      </c>
      <c r="H2980">
        <v>4.2699999999999996</v>
      </c>
      <c r="I2980">
        <v>3.4</v>
      </c>
      <c r="J2980">
        <v>0.01</v>
      </c>
      <c r="K2980">
        <v>0.01</v>
      </c>
    </row>
    <row r="2981" spans="1:11" x14ac:dyDescent="0.35">
      <c r="A2981" s="111">
        <v>45238</v>
      </c>
      <c r="B2981">
        <v>7.2</v>
      </c>
      <c r="C2981">
        <v>8.09</v>
      </c>
      <c r="D2981">
        <v>7.24</v>
      </c>
      <c r="E2981">
        <v>7.04</v>
      </c>
      <c r="F2981">
        <v>4.9000000000000004</v>
      </c>
      <c r="G2981">
        <v>4.0199999999999996</v>
      </c>
      <c r="H2981">
        <v>4.2699999999999996</v>
      </c>
      <c r="I2981">
        <v>3.4</v>
      </c>
      <c r="J2981">
        <v>0.01</v>
      </c>
      <c r="K2981">
        <v>0.01</v>
      </c>
    </row>
    <row r="2982" spans="1:11" x14ac:dyDescent="0.35">
      <c r="A2982" s="111">
        <v>45245</v>
      </c>
      <c r="B2982">
        <v>7.2</v>
      </c>
      <c r="C2982">
        <v>8.09</v>
      </c>
      <c r="D2982">
        <v>7.24</v>
      </c>
      <c r="E2982">
        <v>7.04</v>
      </c>
      <c r="F2982">
        <v>4.9000000000000004</v>
      </c>
      <c r="G2982">
        <v>4.0199999999999996</v>
      </c>
      <c r="H2982">
        <v>4.2699999999999996</v>
      </c>
      <c r="I2982">
        <v>3.4</v>
      </c>
      <c r="J2982">
        <v>0.01</v>
      </c>
      <c r="K2982">
        <v>0.01</v>
      </c>
    </row>
    <row r="2983" spans="1:11" x14ac:dyDescent="0.35">
      <c r="A2983" s="111">
        <v>45252</v>
      </c>
      <c r="B2983">
        <v>7.2</v>
      </c>
      <c r="C2983">
        <v>8.09</v>
      </c>
      <c r="D2983">
        <v>7.24</v>
      </c>
      <c r="E2983">
        <v>7.04</v>
      </c>
      <c r="F2983">
        <v>4.9000000000000004</v>
      </c>
      <c r="G2983">
        <v>4.0199999999999996</v>
      </c>
      <c r="H2983">
        <v>4.2699999999999996</v>
      </c>
      <c r="I2983">
        <v>3.4</v>
      </c>
      <c r="J2983">
        <v>0.01</v>
      </c>
      <c r="K2983">
        <v>0.01</v>
      </c>
    </row>
    <row r="2984" spans="1:11" x14ac:dyDescent="0.35">
      <c r="A2984" s="111">
        <v>45259</v>
      </c>
      <c r="B2984">
        <v>7.2</v>
      </c>
      <c r="C2984">
        <v>8.09</v>
      </c>
      <c r="D2984">
        <v>7.24</v>
      </c>
      <c r="E2984">
        <v>7.04</v>
      </c>
      <c r="F2984">
        <v>4.9000000000000004</v>
      </c>
      <c r="G2984">
        <v>4.0199999999999996</v>
      </c>
      <c r="H2984">
        <v>4.9000000000000004</v>
      </c>
      <c r="I2984">
        <v>3.4</v>
      </c>
      <c r="J2984">
        <v>0.01</v>
      </c>
      <c r="K2984">
        <v>0.01</v>
      </c>
    </row>
    <row r="2985" spans="1:11" x14ac:dyDescent="0.35">
      <c r="A2985" s="111">
        <v>45266</v>
      </c>
      <c r="B2985">
        <v>7.2</v>
      </c>
      <c r="C2985">
        <v>8.09</v>
      </c>
      <c r="D2985">
        <v>7.24</v>
      </c>
      <c r="E2985">
        <v>7.04</v>
      </c>
      <c r="F2985">
        <v>4.9000000000000004</v>
      </c>
      <c r="G2985">
        <v>4.0199999999999996</v>
      </c>
      <c r="H2985">
        <v>4.2699999999999996</v>
      </c>
      <c r="I2985">
        <v>3.17</v>
      </c>
      <c r="J2985">
        <v>0.01</v>
      </c>
      <c r="K2985">
        <v>0.01</v>
      </c>
    </row>
    <row r="2986" spans="1:11" x14ac:dyDescent="0.35">
      <c r="A2986" s="111">
        <v>45273</v>
      </c>
      <c r="B2986">
        <v>7.2</v>
      </c>
      <c r="C2986">
        <v>8.09</v>
      </c>
      <c r="D2986">
        <v>7.24</v>
      </c>
      <c r="E2986">
        <v>7.04</v>
      </c>
      <c r="F2986">
        <v>4.9000000000000004</v>
      </c>
      <c r="G2986">
        <v>4.6500000000000004</v>
      </c>
      <c r="H2986">
        <v>4.6500000000000004</v>
      </c>
      <c r="I2986">
        <v>3.17</v>
      </c>
      <c r="J2986">
        <v>0.01</v>
      </c>
      <c r="K2986">
        <v>0.01</v>
      </c>
    </row>
    <row r="2987" spans="1:11" x14ac:dyDescent="0.35">
      <c r="A2987" s="111">
        <v>45280</v>
      </c>
      <c r="B2987">
        <v>7.2</v>
      </c>
      <c r="C2987">
        <v>7.89</v>
      </c>
      <c r="D2987">
        <v>7.24</v>
      </c>
      <c r="E2987">
        <v>7.04</v>
      </c>
      <c r="F2987">
        <v>4.6500000000000004</v>
      </c>
      <c r="G2987">
        <v>4</v>
      </c>
      <c r="H2987">
        <v>4.3</v>
      </c>
      <c r="I2987">
        <v>3.17</v>
      </c>
      <c r="J2987">
        <v>0.01</v>
      </c>
      <c r="K2987">
        <v>0.01</v>
      </c>
    </row>
    <row r="2988" spans="1:11" x14ac:dyDescent="0.35">
      <c r="A2988" s="111">
        <v>45287</v>
      </c>
      <c r="B2988">
        <v>7.2</v>
      </c>
      <c r="C2988">
        <v>7.89</v>
      </c>
      <c r="D2988">
        <v>7.14</v>
      </c>
      <c r="E2988">
        <v>7.04</v>
      </c>
      <c r="F2988">
        <v>4.6500000000000004</v>
      </c>
      <c r="G2988">
        <v>4</v>
      </c>
      <c r="H2988">
        <v>3.9</v>
      </c>
      <c r="I2988">
        <v>3.17</v>
      </c>
      <c r="J2988">
        <v>0.01</v>
      </c>
      <c r="K2988">
        <v>0.01</v>
      </c>
    </row>
    <row r="2989" spans="1:11" x14ac:dyDescent="0.35">
      <c r="A2989" s="111">
        <v>45294</v>
      </c>
      <c r="B2989">
        <v>7.2</v>
      </c>
      <c r="C2989">
        <v>7.89</v>
      </c>
      <c r="D2989">
        <v>7.14</v>
      </c>
      <c r="E2989">
        <v>7.04</v>
      </c>
      <c r="F2989">
        <v>4.6500000000000004</v>
      </c>
      <c r="G2989">
        <v>4.4000000000000004</v>
      </c>
      <c r="H2989">
        <v>3.9</v>
      </c>
      <c r="I2989">
        <v>3.17</v>
      </c>
      <c r="J2989">
        <v>0.01</v>
      </c>
      <c r="K2989">
        <v>0.01</v>
      </c>
    </row>
    <row r="2990" spans="1:11" x14ac:dyDescent="0.35">
      <c r="A2990" s="111">
        <v>45301</v>
      </c>
      <c r="B2990">
        <v>7.2</v>
      </c>
      <c r="C2990">
        <v>7.84</v>
      </c>
      <c r="D2990">
        <v>7.14</v>
      </c>
      <c r="E2990">
        <v>7.04</v>
      </c>
      <c r="F2990">
        <v>4.6500000000000004</v>
      </c>
      <c r="G2990">
        <v>4</v>
      </c>
      <c r="H2990">
        <v>3.9</v>
      </c>
      <c r="I2990">
        <v>3.17</v>
      </c>
      <c r="J2990">
        <v>0.01</v>
      </c>
      <c r="K2990">
        <v>0.01</v>
      </c>
    </row>
    <row r="2991" spans="1:11" x14ac:dyDescent="0.35">
      <c r="A2991" s="111">
        <v>45308</v>
      </c>
      <c r="B2991">
        <v>7.2</v>
      </c>
      <c r="C2991">
        <v>7.84</v>
      </c>
      <c r="D2991">
        <v>7.05</v>
      </c>
      <c r="E2991">
        <v>6.89</v>
      </c>
      <c r="F2991">
        <v>4.6500000000000004</v>
      </c>
      <c r="G2991">
        <v>3.92</v>
      </c>
      <c r="H2991">
        <v>4.1500000000000004</v>
      </c>
      <c r="I2991">
        <v>3.17</v>
      </c>
      <c r="J2991">
        <v>0.01</v>
      </c>
      <c r="K2991">
        <v>0.01</v>
      </c>
    </row>
    <row r="2992" spans="1:11" x14ac:dyDescent="0.35">
      <c r="A2992" s="111">
        <v>45315</v>
      </c>
      <c r="B2992">
        <v>7.2</v>
      </c>
      <c r="C2992">
        <v>7.84</v>
      </c>
      <c r="D2992">
        <v>7.04</v>
      </c>
      <c r="E2992">
        <v>6.89</v>
      </c>
      <c r="F2992">
        <v>4.5999999999999996</v>
      </c>
      <c r="G2992">
        <v>3.92</v>
      </c>
      <c r="H2992">
        <v>3.95</v>
      </c>
      <c r="I2992">
        <v>3.45</v>
      </c>
      <c r="J2992">
        <v>0.01</v>
      </c>
      <c r="K2992">
        <v>0.01</v>
      </c>
    </row>
    <row r="2993" spans="1:11" x14ac:dyDescent="0.35">
      <c r="A2993" s="111">
        <v>45322</v>
      </c>
      <c r="B2993">
        <v>7.2</v>
      </c>
      <c r="C2993">
        <v>7.84</v>
      </c>
      <c r="D2993">
        <v>7.04</v>
      </c>
      <c r="E2993">
        <v>6.89</v>
      </c>
      <c r="F2993">
        <v>4.5999999999999996</v>
      </c>
      <c r="G2993">
        <v>3.92</v>
      </c>
      <c r="H2993">
        <v>3.95</v>
      </c>
      <c r="I2993">
        <v>3.45</v>
      </c>
      <c r="J2993">
        <v>0.01</v>
      </c>
      <c r="K2993">
        <v>0.01</v>
      </c>
    </row>
    <row r="2994" spans="1:11" x14ac:dyDescent="0.35">
      <c r="A2994" s="111">
        <v>45329</v>
      </c>
      <c r="B2994">
        <v>7.2</v>
      </c>
      <c r="C2994">
        <v>7.84</v>
      </c>
      <c r="D2994">
        <v>6.99</v>
      </c>
      <c r="E2994">
        <v>6.79</v>
      </c>
      <c r="F2994">
        <v>4.5999999999999996</v>
      </c>
      <c r="G2994">
        <v>3.92</v>
      </c>
      <c r="H2994">
        <v>3.95</v>
      </c>
      <c r="I2994">
        <v>3.45</v>
      </c>
      <c r="J2994">
        <v>0.01</v>
      </c>
      <c r="K2994">
        <v>0.01</v>
      </c>
    </row>
    <row r="2995" spans="1:11" x14ac:dyDescent="0.35">
      <c r="A2995" s="111">
        <v>45336</v>
      </c>
      <c r="B2995">
        <v>7.2</v>
      </c>
      <c r="C2995">
        <v>7.84</v>
      </c>
      <c r="D2995">
        <v>6.99</v>
      </c>
      <c r="E2995">
        <v>6.84</v>
      </c>
      <c r="F2995">
        <v>4.5999999999999996</v>
      </c>
      <c r="G2995">
        <v>3.92</v>
      </c>
      <c r="H2995">
        <v>3.95</v>
      </c>
      <c r="I2995">
        <v>3.45</v>
      </c>
      <c r="J2995">
        <v>0.01</v>
      </c>
      <c r="K2995">
        <v>0.01</v>
      </c>
    </row>
    <row r="2996" spans="1:11" x14ac:dyDescent="0.35">
      <c r="A2996" s="111">
        <v>45343</v>
      </c>
      <c r="B2996">
        <v>7.2</v>
      </c>
      <c r="C2996">
        <v>7.84</v>
      </c>
      <c r="D2996">
        <v>6.99</v>
      </c>
      <c r="E2996">
        <v>6.84</v>
      </c>
      <c r="F2996">
        <v>4.5999999999999996</v>
      </c>
      <c r="G2996">
        <v>3.92</v>
      </c>
      <c r="H2996">
        <v>3.95</v>
      </c>
      <c r="I2996">
        <v>3.45</v>
      </c>
      <c r="J2996">
        <v>0.01</v>
      </c>
      <c r="K2996">
        <v>0.01</v>
      </c>
    </row>
    <row r="2997" spans="1:11" x14ac:dyDescent="0.35">
      <c r="A2997" s="111">
        <v>45350</v>
      </c>
      <c r="B2997">
        <v>7.2</v>
      </c>
      <c r="C2997">
        <v>7.84</v>
      </c>
      <c r="D2997">
        <v>6.99</v>
      </c>
      <c r="E2997">
        <v>6.84</v>
      </c>
      <c r="F2997">
        <v>4.5999999999999996</v>
      </c>
      <c r="G2997">
        <v>3.92</v>
      </c>
      <c r="H2997">
        <v>3.95</v>
      </c>
      <c r="I2997">
        <v>3.45</v>
      </c>
      <c r="J2997">
        <v>0.01</v>
      </c>
      <c r="K2997">
        <v>0.01</v>
      </c>
    </row>
    <row r="2998" spans="1:11" x14ac:dyDescent="0.35">
      <c r="A2998" s="111">
        <v>45357</v>
      </c>
      <c r="B2998">
        <v>7.2</v>
      </c>
      <c r="C2998">
        <v>7.84</v>
      </c>
      <c r="D2998">
        <v>6.99</v>
      </c>
      <c r="E2998">
        <v>6.84</v>
      </c>
      <c r="F2998">
        <v>4.5999999999999996</v>
      </c>
      <c r="G2998">
        <v>3.92</v>
      </c>
      <c r="H2998">
        <v>3.95</v>
      </c>
      <c r="I2998">
        <v>3.45</v>
      </c>
      <c r="J2998">
        <v>0.01</v>
      </c>
      <c r="K2998">
        <v>0.01</v>
      </c>
    </row>
    <row r="2999" spans="1:11" x14ac:dyDescent="0.35">
      <c r="A2999" s="111">
        <v>45364</v>
      </c>
      <c r="B2999">
        <v>7.2</v>
      </c>
      <c r="C2999">
        <v>7.84</v>
      </c>
      <c r="D2999">
        <v>6.99</v>
      </c>
      <c r="E2999">
        <v>6.84</v>
      </c>
      <c r="F2999">
        <v>4.5999999999999996</v>
      </c>
      <c r="G2999">
        <v>3.92</v>
      </c>
      <c r="H2999">
        <v>3.95</v>
      </c>
      <c r="I2999">
        <v>3.45</v>
      </c>
      <c r="J2999">
        <v>0.01</v>
      </c>
      <c r="K2999">
        <v>0.01</v>
      </c>
    </row>
    <row r="3000" spans="1:11" x14ac:dyDescent="0.35">
      <c r="A3000" s="111">
        <v>45371</v>
      </c>
      <c r="B3000">
        <v>7.2</v>
      </c>
      <c r="C3000">
        <v>7.84</v>
      </c>
      <c r="D3000">
        <v>6.99</v>
      </c>
      <c r="E3000">
        <v>6.84</v>
      </c>
      <c r="F3000">
        <v>4.5999999999999996</v>
      </c>
      <c r="G3000">
        <v>3.92</v>
      </c>
      <c r="H3000">
        <v>3.95</v>
      </c>
      <c r="I3000">
        <v>3.45</v>
      </c>
      <c r="J3000">
        <v>0.01</v>
      </c>
      <c r="K3000">
        <v>0.01</v>
      </c>
    </row>
    <row r="3001" spans="1:11" x14ac:dyDescent="0.35">
      <c r="A3001" s="111">
        <v>45378</v>
      </c>
      <c r="B3001">
        <v>7.2</v>
      </c>
      <c r="C3001">
        <v>7.84</v>
      </c>
      <c r="D3001">
        <v>6.99</v>
      </c>
      <c r="E3001">
        <v>6.84</v>
      </c>
      <c r="F3001">
        <v>4.5999999999999996</v>
      </c>
      <c r="G3001">
        <v>3.92</v>
      </c>
      <c r="H3001">
        <v>3.95</v>
      </c>
      <c r="I3001">
        <v>3.45</v>
      </c>
      <c r="J3001">
        <v>0.01</v>
      </c>
      <c r="K3001">
        <v>0.01</v>
      </c>
    </row>
    <row r="3002" spans="1:11" x14ac:dyDescent="0.35">
      <c r="A3002" s="111">
        <v>45385</v>
      </c>
      <c r="B3002">
        <v>7.2</v>
      </c>
      <c r="C3002">
        <v>7.84</v>
      </c>
      <c r="D3002">
        <v>6.99</v>
      </c>
      <c r="E3002">
        <v>6.84</v>
      </c>
      <c r="F3002">
        <v>4.5999999999999996</v>
      </c>
      <c r="G3002">
        <v>3.92</v>
      </c>
      <c r="H3002">
        <v>3.95</v>
      </c>
      <c r="I3002">
        <v>3.45</v>
      </c>
      <c r="J3002">
        <v>0.01</v>
      </c>
      <c r="K3002">
        <v>0.01</v>
      </c>
    </row>
    <row r="3003" spans="1:11" x14ac:dyDescent="0.35">
      <c r="A3003" s="111">
        <v>45392</v>
      </c>
      <c r="B3003">
        <v>7.2</v>
      </c>
      <c r="C3003">
        <v>7.84</v>
      </c>
      <c r="D3003">
        <v>6.99</v>
      </c>
      <c r="E3003">
        <v>6.84</v>
      </c>
      <c r="F3003">
        <v>4.5999999999999996</v>
      </c>
      <c r="G3003">
        <v>3.92</v>
      </c>
      <c r="H3003">
        <v>3.95</v>
      </c>
      <c r="I3003">
        <v>3.45</v>
      </c>
      <c r="J3003">
        <v>0.01</v>
      </c>
      <c r="K3003">
        <v>0.01</v>
      </c>
    </row>
    <row r="3004" spans="1:11" x14ac:dyDescent="0.35">
      <c r="A3004" s="111">
        <v>45399</v>
      </c>
      <c r="B3004">
        <v>7.2</v>
      </c>
      <c r="C3004">
        <v>7.84</v>
      </c>
      <c r="D3004">
        <v>6.99</v>
      </c>
      <c r="E3004">
        <v>6.84</v>
      </c>
      <c r="F3004">
        <v>4.5999999999999996</v>
      </c>
      <c r="G3004">
        <v>3.92</v>
      </c>
      <c r="H3004">
        <v>3.95</v>
      </c>
      <c r="I3004">
        <v>3.45</v>
      </c>
      <c r="J3004">
        <v>0.01</v>
      </c>
      <c r="K3004">
        <v>0.01</v>
      </c>
    </row>
    <row r="3005" spans="1:11" x14ac:dyDescent="0.35">
      <c r="A3005" s="111">
        <v>45406</v>
      </c>
      <c r="B3005">
        <v>7.2</v>
      </c>
      <c r="C3005">
        <v>7.84</v>
      </c>
      <c r="D3005">
        <v>6.99</v>
      </c>
      <c r="E3005">
        <v>6.84</v>
      </c>
      <c r="F3005">
        <v>4.4000000000000004</v>
      </c>
      <c r="G3005">
        <v>3.92</v>
      </c>
      <c r="H3005">
        <v>3.95</v>
      </c>
      <c r="I3005">
        <v>3.45</v>
      </c>
      <c r="J3005">
        <v>0.01</v>
      </c>
      <c r="K3005">
        <v>0.01</v>
      </c>
    </row>
    <row r="3006" spans="1:11" x14ac:dyDescent="0.35">
      <c r="A3006" s="111">
        <v>45413</v>
      </c>
      <c r="B3006">
        <v>7.2</v>
      </c>
      <c r="C3006">
        <v>7.84</v>
      </c>
      <c r="D3006">
        <v>6.99</v>
      </c>
      <c r="E3006">
        <v>6.84</v>
      </c>
      <c r="F3006">
        <v>4.4000000000000004</v>
      </c>
      <c r="G3006">
        <v>3.92</v>
      </c>
      <c r="H3006">
        <v>3.95</v>
      </c>
      <c r="I3006">
        <v>3.45</v>
      </c>
      <c r="J3006">
        <v>0.01</v>
      </c>
      <c r="K3006">
        <v>0.01</v>
      </c>
    </row>
    <row r="3007" spans="1:11" x14ac:dyDescent="0.35">
      <c r="A3007" s="111">
        <v>45420</v>
      </c>
      <c r="B3007">
        <v>7.2</v>
      </c>
      <c r="C3007">
        <v>7.84</v>
      </c>
      <c r="D3007">
        <v>6.99</v>
      </c>
      <c r="E3007">
        <v>6.84</v>
      </c>
      <c r="F3007">
        <v>4.4000000000000004</v>
      </c>
      <c r="G3007">
        <v>3.92</v>
      </c>
      <c r="H3007">
        <v>3.95</v>
      </c>
      <c r="I3007">
        <v>3.45</v>
      </c>
      <c r="J3007">
        <v>0.01</v>
      </c>
      <c r="K3007">
        <v>0.01</v>
      </c>
    </row>
    <row r="3008" spans="1:11" x14ac:dyDescent="0.35">
      <c r="A3008" s="111">
        <v>45427</v>
      </c>
      <c r="B3008">
        <v>7.2</v>
      </c>
      <c r="C3008">
        <v>7.84</v>
      </c>
      <c r="D3008">
        <v>6.99</v>
      </c>
      <c r="E3008">
        <v>6.84</v>
      </c>
      <c r="F3008">
        <v>4</v>
      </c>
      <c r="G3008">
        <v>3.92</v>
      </c>
      <c r="H3008">
        <v>3.95</v>
      </c>
      <c r="I3008">
        <v>3.45</v>
      </c>
      <c r="J3008">
        <v>0.01</v>
      </c>
      <c r="K3008">
        <v>0.01</v>
      </c>
    </row>
    <row r="3009" spans="1:11" x14ac:dyDescent="0.35">
      <c r="A3009" s="111">
        <v>45434</v>
      </c>
      <c r="B3009">
        <v>7.2</v>
      </c>
      <c r="C3009">
        <v>7.84</v>
      </c>
      <c r="D3009">
        <v>6.99</v>
      </c>
      <c r="E3009">
        <v>6.84</v>
      </c>
      <c r="F3009">
        <v>4</v>
      </c>
      <c r="G3009">
        <v>3.92</v>
      </c>
      <c r="H3009">
        <v>3.95</v>
      </c>
      <c r="I3009">
        <v>3.45</v>
      </c>
      <c r="J3009">
        <v>0.01</v>
      </c>
      <c r="K3009">
        <v>0.01</v>
      </c>
    </row>
    <row r="3010" spans="1:11" x14ac:dyDescent="0.35">
      <c r="A3010" s="111">
        <v>45441</v>
      </c>
      <c r="B3010">
        <v>7.2</v>
      </c>
      <c r="C3010">
        <v>7.84</v>
      </c>
      <c r="D3010">
        <v>6.99</v>
      </c>
      <c r="E3010">
        <v>6.84</v>
      </c>
      <c r="F3010">
        <v>4</v>
      </c>
      <c r="G3010">
        <v>3.92</v>
      </c>
      <c r="H3010">
        <v>3.95</v>
      </c>
      <c r="I3010">
        <v>3.45</v>
      </c>
      <c r="J3010">
        <v>0.01</v>
      </c>
      <c r="K3010">
        <v>0.01</v>
      </c>
    </row>
    <row r="3011" spans="1:11" x14ac:dyDescent="0.35">
      <c r="A3011" s="111">
        <v>45448</v>
      </c>
      <c r="B3011">
        <v>7.2</v>
      </c>
      <c r="C3011">
        <v>7.84</v>
      </c>
      <c r="D3011">
        <v>6.99</v>
      </c>
      <c r="E3011">
        <v>6.84</v>
      </c>
      <c r="F3011">
        <v>4</v>
      </c>
      <c r="G3011">
        <v>3.92</v>
      </c>
      <c r="H3011">
        <v>3.95</v>
      </c>
      <c r="I3011">
        <v>3.45</v>
      </c>
      <c r="J3011">
        <v>0.01</v>
      </c>
      <c r="K3011">
        <v>0.01</v>
      </c>
    </row>
    <row r="3012" spans="1:11" x14ac:dyDescent="0.35">
      <c r="A3012" s="111">
        <v>45455</v>
      </c>
      <c r="B3012">
        <v>6.95</v>
      </c>
      <c r="C3012">
        <v>7.84</v>
      </c>
      <c r="D3012">
        <v>6.99</v>
      </c>
      <c r="E3012">
        <v>6.84</v>
      </c>
      <c r="F3012">
        <v>4</v>
      </c>
      <c r="G3012">
        <v>3.92</v>
      </c>
      <c r="H3012">
        <v>3.95</v>
      </c>
      <c r="I3012">
        <v>3.45</v>
      </c>
      <c r="J3012">
        <v>0.01</v>
      </c>
      <c r="K3012">
        <v>0.01</v>
      </c>
    </row>
    <row r="3013" spans="1:11" x14ac:dyDescent="0.35">
      <c r="A3013" s="111">
        <v>45462</v>
      </c>
      <c r="B3013">
        <v>6.95</v>
      </c>
      <c r="C3013">
        <v>7.84</v>
      </c>
      <c r="D3013">
        <v>6.99</v>
      </c>
      <c r="E3013">
        <v>6.84</v>
      </c>
      <c r="F3013">
        <v>4</v>
      </c>
      <c r="G3013">
        <v>3.9</v>
      </c>
      <c r="H3013">
        <v>3.95</v>
      </c>
      <c r="I3013">
        <v>3.45</v>
      </c>
      <c r="J3013">
        <v>0.01</v>
      </c>
      <c r="K3013">
        <v>0.01</v>
      </c>
    </row>
    <row r="3014" spans="1:11" x14ac:dyDescent="0.35">
      <c r="A3014" s="111">
        <v>45469</v>
      </c>
      <c r="B3014">
        <v>6.95</v>
      </c>
      <c r="C3014">
        <v>7.84</v>
      </c>
      <c r="D3014">
        <v>6.99</v>
      </c>
      <c r="E3014">
        <v>6.84</v>
      </c>
      <c r="F3014">
        <v>4</v>
      </c>
      <c r="G3014">
        <v>3.9</v>
      </c>
      <c r="H3014">
        <v>3.95</v>
      </c>
      <c r="I3014">
        <v>3.45</v>
      </c>
      <c r="J3014">
        <v>0.01</v>
      </c>
      <c r="K3014">
        <v>0.01</v>
      </c>
    </row>
    <row r="3015" spans="1:11" x14ac:dyDescent="0.35">
      <c r="A3015" s="111">
        <v>45476</v>
      </c>
      <c r="B3015">
        <v>6.95</v>
      </c>
      <c r="C3015">
        <v>7.84</v>
      </c>
      <c r="D3015">
        <v>6.95</v>
      </c>
      <c r="E3015">
        <v>6.79</v>
      </c>
      <c r="F3015">
        <v>4</v>
      </c>
      <c r="G3015">
        <v>3.9</v>
      </c>
      <c r="H3015">
        <v>3.95</v>
      </c>
      <c r="I3015">
        <v>3.45</v>
      </c>
      <c r="J3015">
        <v>0.01</v>
      </c>
      <c r="K3015">
        <v>0.01</v>
      </c>
    </row>
    <row r="3016" spans="1:11" x14ac:dyDescent="0.35">
      <c r="A3016" s="111">
        <v>45483</v>
      </c>
      <c r="B3016">
        <v>6.95</v>
      </c>
      <c r="C3016">
        <v>7.74</v>
      </c>
      <c r="D3016">
        <v>6.94</v>
      </c>
      <c r="E3016">
        <v>6.79</v>
      </c>
      <c r="F3016">
        <v>4</v>
      </c>
      <c r="G3016">
        <v>3.9</v>
      </c>
      <c r="H3016">
        <v>3.95</v>
      </c>
      <c r="I3016">
        <v>3.45</v>
      </c>
      <c r="J3016">
        <v>0.01</v>
      </c>
      <c r="K3016">
        <v>0.01</v>
      </c>
    </row>
    <row r="3017" spans="1:11" x14ac:dyDescent="0.35">
      <c r="A3017" s="111">
        <v>45490</v>
      </c>
      <c r="B3017">
        <v>6.95</v>
      </c>
      <c r="C3017">
        <v>7.74</v>
      </c>
      <c r="D3017">
        <v>6.94</v>
      </c>
      <c r="E3017">
        <v>6.79</v>
      </c>
      <c r="F3017">
        <v>4</v>
      </c>
      <c r="G3017">
        <v>3.9</v>
      </c>
      <c r="H3017">
        <v>3.95</v>
      </c>
      <c r="I3017">
        <v>3.45</v>
      </c>
      <c r="J3017">
        <v>0.01</v>
      </c>
      <c r="K3017">
        <v>0.01</v>
      </c>
    </row>
    <row r="3018" spans="1:11" x14ac:dyDescent="0.35">
      <c r="A3018" s="111">
        <v>45497</v>
      </c>
      <c r="B3018">
        <v>6.95</v>
      </c>
      <c r="C3018">
        <v>7.74</v>
      </c>
      <c r="D3018">
        <v>6.94</v>
      </c>
      <c r="E3018">
        <v>6.79</v>
      </c>
      <c r="F3018">
        <v>4</v>
      </c>
      <c r="G3018">
        <v>3.9</v>
      </c>
      <c r="H3018">
        <v>3.95</v>
      </c>
      <c r="I3018">
        <v>3.45</v>
      </c>
      <c r="J3018">
        <v>0.01</v>
      </c>
      <c r="K3018">
        <v>0.01</v>
      </c>
    </row>
    <row r="3019" spans="1:11" x14ac:dyDescent="0.35">
      <c r="A3019" s="111">
        <v>45504</v>
      </c>
      <c r="B3019">
        <v>6.7</v>
      </c>
      <c r="C3019">
        <v>7.74</v>
      </c>
      <c r="D3019">
        <v>6.94</v>
      </c>
      <c r="E3019">
        <v>6.79</v>
      </c>
      <c r="F3019">
        <v>4</v>
      </c>
      <c r="G3019">
        <v>3.9</v>
      </c>
      <c r="H3019">
        <v>3.85</v>
      </c>
      <c r="I3019">
        <v>3.45</v>
      </c>
      <c r="J3019">
        <v>0.01</v>
      </c>
      <c r="K3019">
        <v>0.01</v>
      </c>
    </row>
    <row r="3020" spans="1:11" x14ac:dyDescent="0.35">
      <c r="A3020" s="111">
        <v>45511</v>
      </c>
      <c r="B3020">
        <v>6.7</v>
      </c>
      <c r="C3020">
        <v>7.74</v>
      </c>
      <c r="D3020">
        <v>6.94</v>
      </c>
      <c r="E3020">
        <v>6.79</v>
      </c>
      <c r="F3020">
        <v>4</v>
      </c>
      <c r="G3020">
        <v>3.65</v>
      </c>
      <c r="H3020">
        <v>3.62</v>
      </c>
      <c r="I3020">
        <v>3.15</v>
      </c>
      <c r="J3020">
        <v>0.01</v>
      </c>
      <c r="K3020">
        <v>0.01</v>
      </c>
    </row>
    <row r="3021" spans="1:11" x14ac:dyDescent="0.35">
      <c r="A3021" s="111">
        <v>45518</v>
      </c>
      <c r="B3021">
        <v>6.7</v>
      </c>
      <c r="C3021">
        <v>7.74</v>
      </c>
      <c r="D3021">
        <v>6.94</v>
      </c>
      <c r="E3021">
        <v>6.79</v>
      </c>
      <c r="F3021">
        <v>3.9</v>
      </c>
      <c r="G3021">
        <v>3.52</v>
      </c>
      <c r="H3021">
        <v>3.5</v>
      </c>
      <c r="I3021">
        <v>3.15</v>
      </c>
      <c r="J3021">
        <v>0.01</v>
      </c>
      <c r="K3021">
        <v>0.01</v>
      </c>
    </row>
    <row r="3022" spans="1:11" x14ac:dyDescent="0.35">
      <c r="A3022" s="111">
        <v>45525</v>
      </c>
      <c r="B3022">
        <v>6.7</v>
      </c>
      <c r="C3022">
        <v>7.64</v>
      </c>
      <c r="D3022">
        <v>6.75</v>
      </c>
      <c r="E3022">
        <v>6.59</v>
      </c>
      <c r="F3022">
        <v>3.9</v>
      </c>
      <c r="G3022">
        <v>3.52</v>
      </c>
      <c r="H3022">
        <v>3.5</v>
      </c>
      <c r="I3022">
        <v>3.15</v>
      </c>
      <c r="J3022">
        <v>0.01</v>
      </c>
      <c r="K3022">
        <v>0.01</v>
      </c>
    </row>
    <row r="3023" spans="1:11" x14ac:dyDescent="0.35">
      <c r="A3023" s="111">
        <v>45532</v>
      </c>
      <c r="B3023">
        <v>6.7</v>
      </c>
      <c r="C3023">
        <v>7.64</v>
      </c>
      <c r="D3023">
        <v>6.75</v>
      </c>
      <c r="E3023">
        <v>6.59</v>
      </c>
      <c r="F3023">
        <v>3.9</v>
      </c>
      <c r="G3023">
        <v>3.52</v>
      </c>
      <c r="H3023">
        <v>3.5</v>
      </c>
      <c r="I3023">
        <v>3.15</v>
      </c>
      <c r="J3023">
        <v>0.01</v>
      </c>
      <c r="K3023">
        <v>0.01</v>
      </c>
    </row>
    <row r="3024" spans="1:11" x14ac:dyDescent="0.35">
      <c r="A3024" s="111">
        <v>45539</v>
      </c>
      <c r="B3024">
        <v>6.7</v>
      </c>
      <c r="C3024">
        <v>7.64</v>
      </c>
      <c r="D3024">
        <v>6.75</v>
      </c>
      <c r="E3024">
        <v>6.59</v>
      </c>
      <c r="F3024">
        <v>3.9</v>
      </c>
      <c r="G3024">
        <v>3.52</v>
      </c>
      <c r="H3024">
        <v>3.5</v>
      </c>
      <c r="I3024">
        <v>3.15</v>
      </c>
      <c r="J3024">
        <v>0.01</v>
      </c>
      <c r="K3024">
        <v>0.01</v>
      </c>
    </row>
    <row r="3025" spans="1:11" x14ac:dyDescent="0.35">
      <c r="A3025" s="111">
        <v>45546</v>
      </c>
      <c r="B3025">
        <v>6.45</v>
      </c>
      <c r="C3025">
        <v>7.44</v>
      </c>
      <c r="D3025">
        <v>6.74</v>
      </c>
      <c r="E3025">
        <v>6.79</v>
      </c>
      <c r="F3025">
        <v>3.75</v>
      </c>
      <c r="G3025">
        <v>3.4</v>
      </c>
      <c r="H3025">
        <v>3.35</v>
      </c>
      <c r="I3025">
        <v>2.9</v>
      </c>
      <c r="J3025">
        <v>0.01</v>
      </c>
      <c r="K3025">
        <v>0.01</v>
      </c>
    </row>
    <row r="3026" spans="1:11" x14ac:dyDescent="0.35">
      <c r="A3026" s="111">
        <v>45553</v>
      </c>
      <c r="B3026">
        <v>6.45</v>
      </c>
      <c r="C3026">
        <v>7.44</v>
      </c>
      <c r="D3026">
        <v>6.64</v>
      </c>
      <c r="E3026">
        <v>6.49</v>
      </c>
      <c r="F3026">
        <v>3.75</v>
      </c>
      <c r="G3026">
        <v>3.4</v>
      </c>
      <c r="H3026">
        <v>3.35</v>
      </c>
      <c r="I3026">
        <v>2.9</v>
      </c>
      <c r="J3026">
        <v>0.01</v>
      </c>
      <c r="K3026">
        <v>0.01</v>
      </c>
    </row>
    <row r="3027" spans="1:11" x14ac:dyDescent="0.35">
      <c r="A3027" s="111">
        <v>45560</v>
      </c>
      <c r="B3027">
        <v>6.45</v>
      </c>
      <c r="C3027">
        <v>7.24</v>
      </c>
      <c r="D3027">
        <v>6.54</v>
      </c>
      <c r="E3027">
        <v>6.49</v>
      </c>
      <c r="F3027">
        <v>3.65</v>
      </c>
      <c r="G3027">
        <v>3.3</v>
      </c>
      <c r="H3027">
        <v>3.3</v>
      </c>
      <c r="I3027">
        <v>2.8</v>
      </c>
      <c r="J3027">
        <v>0.01</v>
      </c>
      <c r="K3027">
        <v>0.01</v>
      </c>
    </row>
    <row r="3028" spans="1:11" x14ac:dyDescent="0.35">
      <c r="A3028" s="111">
        <v>45567</v>
      </c>
      <c r="B3028">
        <v>6.45</v>
      </c>
      <c r="C3028">
        <v>7.24</v>
      </c>
      <c r="D3028">
        <v>6.54</v>
      </c>
      <c r="E3028">
        <v>6.49</v>
      </c>
      <c r="F3028">
        <v>3.65</v>
      </c>
      <c r="G3028">
        <v>3.3</v>
      </c>
      <c r="H3028">
        <v>3.3</v>
      </c>
      <c r="I3028">
        <v>2.8</v>
      </c>
      <c r="J3028">
        <v>0.01</v>
      </c>
      <c r="K3028">
        <v>0.01</v>
      </c>
    </row>
    <row r="3029" spans="1:11" x14ac:dyDescent="0.35">
      <c r="A3029" s="111">
        <v>45574</v>
      </c>
      <c r="B3029">
        <v>6.45</v>
      </c>
      <c r="C3029">
        <v>7.24</v>
      </c>
      <c r="D3029">
        <v>6.54</v>
      </c>
      <c r="E3029">
        <v>6.49</v>
      </c>
      <c r="F3029">
        <v>3.65</v>
      </c>
      <c r="G3029">
        <v>3.1</v>
      </c>
      <c r="H3029">
        <v>3.3</v>
      </c>
      <c r="I3029">
        <v>2.8</v>
      </c>
      <c r="J3029">
        <v>0.01</v>
      </c>
      <c r="K3029">
        <v>0.01</v>
      </c>
    </row>
    <row r="3030" spans="1:11" x14ac:dyDescent="0.35">
      <c r="A3030" s="111">
        <v>45581</v>
      </c>
      <c r="B3030">
        <v>6.45</v>
      </c>
      <c r="C3030">
        <v>7.24</v>
      </c>
      <c r="D3030">
        <v>6.54</v>
      </c>
      <c r="E3030">
        <v>6.49</v>
      </c>
      <c r="F3030">
        <v>3.4</v>
      </c>
      <c r="G3030">
        <v>3.1</v>
      </c>
      <c r="H3030">
        <v>3.3</v>
      </c>
      <c r="I3030">
        <v>2.8</v>
      </c>
      <c r="J3030">
        <v>0.01</v>
      </c>
      <c r="K3030">
        <v>0.01</v>
      </c>
    </row>
    <row r="3031" spans="1:11" x14ac:dyDescent="0.35">
      <c r="A3031" s="111">
        <v>45588</v>
      </c>
      <c r="B3031">
        <v>6.45</v>
      </c>
      <c r="C3031">
        <v>7.24</v>
      </c>
      <c r="D3031">
        <v>6.54</v>
      </c>
      <c r="E3031">
        <v>6.49</v>
      </c>
      <c r="F3031">
        <v>3.4</v>
      </c>
      <c r="G3031">
        <v>3.1</v>
      </c>
      <c r="H3031">
        <v>3.3</v>
      </c>
      <c r="I3031">
        <v>2.8</v>
      </c>
      <c r="J3031">
        <v>0.01</v>
      </c>
      <c r="K3031">
        <v>0.01</v>
      </c>
    </row>
    <row r="3032" spans="1:11" x14ac:dyDescent="0.35">
      <c r="A3032" s="111">
        <v>45595</v>
      </c>
      <c r="B3032">
        <v>5.95</v>
      </c>
      <c r="C3032">
        <v>7.24</v>
      </c>
      <c r="D3032">
        <v>6.54</v>
      </c>
      <c r="E3032">
        <v>6.49</v>
      </c>
      <c r="F3032">
        <v>3.4</v>
      </c>
      <c r="G3032">
        <v>3.1</v>
      </c>
      <c r="H3032">
        <v>3.3</v>
      </c>
      <c r="I3032">
        <v>2.8</v>
      </c>
      <c r="J3032">
        <v>0.01</v>
      </c>
      <c r="K3032">
        <v>0.01</v>
      </c>
    </row>
    <row r="3033" spans="1:11" x14ac:dyDescent="0.35">
      <c r="A3033" s="111">
        <v>45602</v>
      </c>
      <c r="B3033">
        <v>5.95</v>
      </c>
      <c r="C3033">
        <v>7.24</v>
      </c>
      <c r="D3033">
        <v>6.54</v>
      </c>
      <c r="E3033">
        <v>6.49</v>
      </c>
      <c r="F3033">
        <v>3.35</v>
      </c>
      <c r="G3033">
        <v>3.1</v>
      </c>
      <c r="H3033">
        <v>3.3</v>
      </c>
      <c r="I3033">
        <v>2.8</v>
      </c>
      <c r="J3033">
        <v>0.01</v>
      </c>
      <c r="K3033">
        <v>0.01</v>
      </c>
    </row>
    <row r="3034" spans="1:11" x14ac:dyDescent="0.35">
      <c r="A3034" s="111">
        <v>45609</v>
      </c>
      <c r="B3034">
        <v>5.95</v>
      </c>
      <c r="C3034">
        <v>7.24</v>
      </c>
      <c r="D3034">
        <v>6.54</v>
      </c>
      <c r="E3034">
        <v>6.49</v>
      </c>
      <c r="F3034">
        <v>3.35</v>
      </c>
      <c r="G3034">
        <v>3.1</v>
      </c>
      <c r="H3034">
        <v>3.3</v>
      </c>
      <c r="I3034">
        <v>2.8</v>
      </c>
      <c r="J3034">
        <v>0.01</v>
      </c>
      <c r="K3034">
        <v>0.01</v>
      </c>
    </row>
    <row r="3035" spans="1:11" x14ac:dyDescent="0.35">
      <c r="A3035" s="111">
        <v>45616</v>
      </c>
      <c r="B3035">
        <v>5.95</v>
      </c>
      <c r="C3035">
        <v>7.24</v>
      </c>
      <c r="D3035">
        <v>6.54</v>
      </c>
      <c r="E3035">
        <v>6.49</v>
      </c>
      <c r="F3035">
        <v>3.32</v>
      </c>
      <c r="G3035">
        <v>3.2</v>
      </c>
      <c r="H3035">
        <v>3.2</v>
      </c>
      <c r="I3035">
        <v>2.9</v>
      </c>
      <c r="J3035">
        <v>0.01</v>
      </c>
      <c r="K3035">
        <v>0.01</v>
      </c>
    </row>
    <row r="3036" spans="1:11" x14ac:dyDescent="0.35">
      <c r="A3036" s="111">
        <v>45623</v>
      </c>
      <c r="B3036">
        <v>5.95</v>
      </c>
      <c r="C3036">
        <v>7.24</v>
      </c>
      <c r="D3036">
        <v>6.54</v>
      </c>
      <c r="E3036">
        <v>6.49</v>
      </c>
      <c r="F3036">
        <v>3.3</v>
      </c>
      <c r="G3036">
        <v>3.2</v>
      </c>
      <c r="H3036">
        <v>3.2</v>
      </c>
      <c r="I3036">
        <v>2.9</v>
      </c>
      <c r="J3036">
        <v>0.01</v>
      </c>
      <c r="K3036">
        <v>0.01</v>
      </c>
    </row>
    <row r="3037" spans="1:11" x14ac:dyDescent="0.35">
      <c r="A3037" s="111">
        <v>45630</v>
      </c>
      <c r="B3037">
        <v>5.95</v>
      </c>
      <c r="C3037">
        <v>7.24</v>
      </c>
      <c r="D3037">
        <v>6.54</v>
      </c>
      <c r="E3037">
        <v>6.49</v>
      </c>
      <c r="F3037">
        <v>3.3</v>
      </c>
      <c r="G3037">
        <v>3.2</v>
      </c>
      <c r="H3037">
        <v>3.2</v>
      </c>
      <c r="I3037">
        <v>2.9</v>
      </c>
      <c r="J3037">
        <v>0.01</v>
      </c>
      <c r="K3037">
        <v>0.01</v>
      </c>
    </row>
    <row r="3038" spans="1:11" x14ac:dyDescent="0.35">
      <c r="A3038" s="111">
        <v>45637</v>
      </c>
      <c r="B3038">
        <v>5.95</v>
      </c>
      <c r="C3038">
        <v>7.24</v>
      </c>
      <c r="D3038">
        <v>6.54</v>
      </c>
      <c r="E3038">
        <v>6.49</v>
      </c>
      <c r="F3038">
        <v>3.3</v>
      </c>
      <c r="G3038">
        <v>3.2</v>
      </c>
      <c r="H3038">
        <v>3.2</v>
      </c>
      <c r="I3038">
        <v>2.9</v>
      </c>
      <c r="J3038">
        <v>0.01</v>
      </c>
      <c r="K3038">
        <v>0.01</v>
      </c>
    </row>
    <row r="3039" spans="1:11" x14ac:dyDescent="0.35">
      <c r="A3039" s="111">
        <v>45644</v>
      </c>
      <c r="B3039">
        <v>5.45</v>
      </c>
      <c r="C3039">
        <v>7.24</v>
      </c>
      <c r="D3039">
        <v>6.54</v>
      </c>
      <c r="E3039">
        <v>6.49</v>
      </c>
      <c r="F3039">
        <v>3</v>
      </c>
      <c r="G3039">
        <v>3.07</v>
      </c>
      <c r="H3039">
        <v>3.2</v>
      </c>
      <c r="I3039">
        <v>2.65</v>
      </c>
      <c r="J3039">
        <v>0.01</v>
      </c>
      <c r="K3039">
        <v>0.01</v>
      </c>
    </row>
    <row r="3040" spans="1:11" x14ac:dyDescent="0.35">
      <c r="A3040" s="111">
        <v>45651</v>
      </c>
      <c r="B3040">
        <v>5.45</v>
      </c>
      <c r="C3040">
        <v>7.24</v>
      </c>
      <c r="D3040">
        <v>6.54</v>
      </c>
      <c r="E3040">
        <v>6.49</v>
      </c>
      <c r="F3040">
        <v>3</v>
      </c>
      <c r="G3040">
        <v>2.97</v>
      </c>
      <c r="H3040">
        <v>3.2</v>
      </c>
      <c r="I3040">
        <v>2.65</v>
      </c>
      <c r="J3040">
        <v>0.01</v>
      </c>
      <c r="K3040">
        <v>0.01</v>
      </c>
    </row>
    <row r="3041" spans="1:11" x14ac:dyDescent="0.35">
      <c r="A3041" s="111">
        <v>45658</v>
      </c>
      <c r="B3041">
        <v>5.45</v>
      </c>
      <c r="C3041">
        <v>7.24</v>
      </c>
      <c r="D3041">
        <v>6.54</v>
      </c>
      <c r="E3041">
        <v>6.49</v>
      </c>
      <c r="F3041">
        <v>3</v>
      </c>
      <c r="G3041">
        <v>2.97</v>
      </c>
      <c r="H3041">
        <v>3.2</v>
      </c>
      <c r="I3041">
        <v>2.65</v>
      </c>
      <c r="J3041">
        <v>0.01</v>
      </c>
      <c r="K3041">
        <v>0.01</v>
      </c>
    </row>
    <row r="3042" spans="1:11" x14ac:dyDescent="0.35">
      <c r="A3042" s="111">
        <v>45665</v>
      </c>
      <c r="B3042">
        <v>5.45</v>
      </c>
      <c r="C3042">
        <v>7.24</v>
      </c>
      <c r="D3042">
        <v>6.54</v>
      </c>
      <c r="E3042">
        <v>6.49</v>
      </c>
      <c r="F3042">
        <v>3</v>
      </c>
      <c r="G3042">
        <v>2.97</v>
      </c>
      <c r="H3042">
        <v>3.2</v>
      </c>
      <c r="I3042">
        <v>2.65</v>
      </c>
      <c r="J3042">
        <v>0.01</v>
      </c>
      <c r="K3042">
        <v>0.01</v>
      </c>
    </row>
    <row r="3043" spans="1:11" x14ac:dyDescent="0.35">
      <c r="A3043" s="111">
        <v>45672</v>
      </c>
      <c r="B3043">
        <v>5.45</v>
      </c>
      <c r="C3043">
        <v>7.24</v>
      </c>
      <c r="D3043">
        <v>6.54</v>
      </c>
      <c r="E3043">
        <v>6.49</v>
      </c>
      <c r="F3043">
        <v>3</v>
      </c>
      <c r="G3043">
        <v>2.97</v>
      </c>
      <c r="H3043">
        <v>3.2</v>
      </c>
      <c r="I3043">
        <v>2.65</v>
      </c>
      <c r="J3043">
        <v>0.01</v>
      </c>
      <c r="K3043">
        <v>0.01</v>
      </c>
    </row>
    <row r="3044" spans="1:11" x14ac:dyDescent="0.35">
      <c r="A3044" s="111">
        <v>45679</v>
      </c>
      <c r="B3044">
        <v>5.45</v>
      </c>
      <c r="C3044">
        <v>7.24</v>
      </c>
      <c r="D3044">
        <v>6.54</v>
      </c>
      <c r="E3044">
        <v>6.49</v>
      </c>
      <c r="F3044">
        <v>3</v>
      </c>
      <c r="G3044">
        <v>2.97</v>
      </c>
      <c r="H3044">
        <v>3.2</v>
      </c>
      <c r="I3044">
        <v>2.65</v>
      </c>
      <c r="J3044">
        <v>0.01</v>
      </c>
      <c r="K3044">
        <v>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85A7-DFE8-4D7B-A7F5-5A6510ADA45A}">
  <sheetPr codeName="Sheet8">
    <pageSetUpPr fitToPage="1"/>
  </sheetPr>
  <dimension ref="A1:K55"/>
  <sheetViews>
    <sheetView showGridLines="0" topLeftCell="A18" zoomScale="90" zoomScaleNormal="90" zoomScaleSheetLayoutView="90" workbookViewId="0">
      <selection activeCell="F66" sqref="F66:F67"/>
    </sheetView>
  </sheetViews>
  <sheetFormatPr defaultColWidth="9.1796875" defaultRowHeight="14.5" outlineLevelRow="1" outlineLevelCol="1" x14ac:dyDescent="0.35"/>
  <cols>
    <col min="1" max="1" width="54" customWidth="1"/>
    <col min="2" max="2" width="19.453125" hidden="1" customWidth="1" outlineLevel="1"/>
    <col min="3" max="3" width="23.81640625" hidden="1" customWidth="1" outlineLevel="1"/>
    <col min="4" max="5" width="19.54296875" hidden="1" customWidth="1" outlineLevel="1"/>
    <col min="6" max="6" width="21.81640625" customWidth="1" collapsed="1"/>
    <col min="7" max="7" width="21.81640625" customWidth="1"/>
    <col min="8" max="8" width="33.1796875" customWidth="1"/>
    <col min="11" max="11" width="12.81640625" customWidth="1"/>
    <col min="13" max="13" width="12.81640625" customWidth="1"/>
  </cols>
  <sheetData>
    <row r="1" spans="1:11" ht="28.5" customHeight="1" x14ac:dyDescent="0.5">
      <c r="A1" s="2"/>
      <c r="B1" s="3"/>
      <c r="C1" s="3"/>
      <c r="D1" s="3"/>
      <c r="E1" s="3"/>
      <c r="F1" s="3"/>
      <c r="G1" s="3"/>
      <c r="H1" s="4" t="s">
        <v>190</v>
      </c>
    </row>
    <row r="2" spans="1:11" ht="17.149999999999999" customHeight="1" x14ac:dyDescent="0.5">
      <c r="A2" s="5"/>
      <c r="B2" s="6"/>
      <c r="C2" s="6"/>
      <c r="D2" s="6"/>
      <c r="E2" s="6"/>
      <c r="F2" s="6"/>
      <c r="G2" s="6"/>
      <c r="H2" s="7" t="s">
        <v>192</v>
      </c>
    </row>
    <row r="3" spans="1:11" ht="17.149999999999999" customHeight="1" x14ac:dyDescent="0.35">
      <c r="A3" s="5"/>
      <c r="B3" s="6"/>
      <c r="C3" s="6"/>
      <c r="D3" s="6"/>
      <c r="E3" s="6"/>
      <c r="F3" s="6"/>
      <c r="G3" s="6"/>
      <c r="H3" s="8" t="s">
        <v>299</v>
      </c>
    </row>
    <row r="4" spans="1:11" ht="17.149999999999999" customHeight="1" x14ac:dyDescent="0.5">
      <c r="A4" s="5"/>
      <c r="B4" s="6"/>
      <c r="C4" s="6"/>
      <c r="D4" s="6"/>
      <c r="E4" s="6"/>
      <c r="F4" s="6"/>
      <c r="G4" s="6"/>
      <c r="H4" s="9"/>
      <c r="I4" s="10"/>
    </row>
    <row r="5" spans="1:11" ht="18" customHeight="1" x14ac:dyDescent="0.45">
      <c r="A5" s="5"/>
      <c r="B5" s="6"/>
      <c r="C5" s="6"/>
      <c r="D5" s="6"/>
      <c r="E5" s="6"/>
      <c r="F5" s="11"/>
      <c r="G5" s="12" t="s">
        <v>300</v>
      </c>
      <c r="H5" s="13">
        <f ca="1">TODAY()</f>
        <v>45762</v>
      </c>
      <c r="I5" s="14"/>
    </row>
    <row r="6" spans="1:11" ht="5.5" customHeight="1" x14ac:dyDescent="0.35">
      <c r="A6" s="16"/>
      <c r="B6" s="203"/>
      <c r="C6" s="203"/>
      <c r="D6" s="203"/>
      <c r="E6" s="203"/>
      <c r="F6" s="6"/>
      <c r="G6" s="6"/>
      <c r="H6" s="9"/>
    </row>
    <row r="7" spans="1:11" ht="7" customHeight="1" x14ac:dyDescent="0.35">
      <c r="A7" s="17"/>
      <c r="B7" s="32"/>
      <c r="C7" s="32"/>
      <c r="D7" s="32"/>
      <c r="E7" s="32"/>
      <c r="F7" s="18"/>
      <c r="G7" s="18"/>
      <c r="H7" s="19"/>
    </row>
    <row r="8" spans="1:11" s="20" customFormat="1" x14ac:dyDescent="0.35">
      <c r="A8" s="347"/>
      <c r="B8" s="348"/>
      <c r="C8" s="348"/>
      <c r="D8" s="348"/>
      <c r="E8" s="348"/>
      <c r="F8" s="348"/>
      <c r="G8" s="348"/>
      <c r="H8" s="349"/>
    </row>
    <row r="9" spans="1:11" s="20" customFormat="1" x14ac:dyDescent="0.35">
      <c r="A9" s="347"/>
      <c r="B9" s="348"/>
      <c r="C9" s="348"/>
      <c r="D9" s="348"/>
      <c r="E9" s="348"/>
      <c r="F9" s="348"/>
      <c r="G9" s="348"/>
      <c r="H9" s="349"/>
    </row>
    <row r="10" spans="1:11" s="20" customFormat="1" x14ac:dyDescent="0.35">
      <c r="A10" s="347"/>
      <c r="B10" s="348"/>
      <c r="C10" s="348"/>
      <c r="D10" s="348"/>
      <c r="E10" s="348"/>
      <c r="F10" s="348"/>
      <c r="G10" s="348"/>
      <c r="H10" s="349"/>
    </row>
    <row r="11" spans="1:11" s="20" customFormat="1" x14ac:dyDescent="0.35">
      <c r="A11" s="347"/>
      <c r="B11" s="348"/>
      <c r="C11" s="348"/>
      <c r="D11" s="348"/>
      <c r="E11" s="348"/>
      <c r="F11" s="348"/>
      <c r="G11" s="348"/>
      <c r="H11" s="349"/>
    </row>
    <row r="12" spans="1:11" x14ac:dyDescent="0.35">
      <c r="A12" s="17"/>
      <c r="B12" s="32"/>
      <c r="C12" s="32"/>
      <c r="D12" s="32"/>
      <c r="E12" s="32"/>
      <c r="F12" s="18"/>
      <c r="G12" s="18"/>
      <c r="H12" s="19"/>
    </row>
    <row r="13" spans="1:11" ht="18.5" x14ac:dyDescent="0.35">
      <c r="A13" s="350"/>
      <c r="B13" s="351"/>
      <c r="C13" s="351"/>
      <c r="D13" s="351"/>
      <c r="E13" s="351"/>
      <c r="F13" s="351"/>
      <c r="G13" s="351"/>
      <c r="H13" s="352"/>
      <c r="I13" s="21"/>
    </row>
    <row r="14" spans="1:11" ht="33" customHeight="1" x14ac:dyDescent="0.35">
      <c r="A14" s="350"/>
      <c r="B14" s="351"/>
      <c r="C14" s="351"/>
      <c r="D14" s="351"/>
      <c r="E14" s="351"/>
      <c r="F14" s="351"/>
      <c r="G14" s="351"/>
      <c r="H14" s="352"/>
      <c r="I14" s="21"/>
      <c r="K14" s="22"/>
    </row>
    <row r="15" spans="1:11" ht="6" customHeight="1" x14ac:dyDescent="0.35">
      <c r="A15" s="23"/>
      <c r="B15" s="18"/>
      <c r="C15" s="18"/>
      <c r="D15" s="18"/>
      <c r="E15" s="18"/>
      <c r="F15" s="18"/>
      <c r="G15" s="18"/>
      <c r="H15" s="19"/>
    </row>
    <row r="16" spans="1:11" ht="37" x14ac:dyDescent="0.45">
      <c r="A16" s="24"/>
      <c r="B16" s="11"/>
      <c r="C16" s="11"/>
      <c r="D16" s="11"/>
      <c r="E16" s="11"/>
      <c r="F16" s="25" t="s">
        <v>301</v>
      </c>
      <c r="G16" s="25" t="s">
        <v>302</v>
      </c>
      <c r="H16" s="26" t="s">
        <v>303</v>
      </c>
      <c r="I16" s="15"/>
    </row>
    <row r="17" spans="1:11" ht="18.5" x14ac:dyDescent="0.45">
      <c r="A17" s="27" t="s">
        <v>304</v>
      </c>
      <c r="B17" s="204"/>
      <c r="C17" s="204"/>
      <c r="D17" s="204"/>
      <c r="E17" s="204"/>
      <c r="F17" s="78" t="str">
        <f>IF(ISBLANK('Estimate Tool'!B26), "", 'Estimate Tool'!B26)</f>
        <v/>
      </c>
      <c r="G17" s="79">
        <f>IF(ISBLANK('Estimate Tool'!C26), 0, 'Estimate Tool'!C26)</f>
        <v>0</v>
      </c>
      <c r="H17" s="80">
        <f>'Estimate Tool'!D26</f>
        <v>0</v>
      </c>
      <c r="I17" s="28"/>
    </row>
    <row r="18" spans="1:11" ht="18.5" x14ac:dyDescent="0.45">
      <c r="A18" s="27" t="s">
        <v>305</v>
      </c>
      <c r="B18" s="204"/>
      <c r="C18" s="204"/>
      <c r="D18" s="204"/>
      <c r="E18" s="204"/>
      <c r="F18" s="78" t="str">
        <f>IF(ISBLANK('Estimate Tool'!B28), "", 'Estimate Tool'!B28)</f>
        <v/>
      </c>
      <c r="G18" s="79">
        <f>'Estimate Tool'!C28</f>
        <v>0</v>
      </c>
      <c r="H18" s="80">
        <f>'Estimate Tool'!D28</f>
        <v>0</v>
      </c>
      <c r="I18" s="28"/>
    </row>
    <row r="19" spans="1:11" ht="18.5" x14ac:dyDescent="0.45">
      <c r="A19" s="27" t="s">
        <v>306</v>
      </c>
      <c r="B19" s="204"/>
      <c r="C19" s="204"/>
      <c r="D19" s="204"/>
      <c r="E19" s="204"/>
      <c r="F19" s="78" t="str">
        <f>IF(ISBLANK('Estimate Tool'!B19), "", 'Estimate Tool'!B19)</f>
        <v/>
      </c>
      <c r="G19" s="79">
        <f>'Estimate Tool'!C29</f>
        <v>0</v>
      </c>
      <c r="H19" s="80">
        <f>'Estimate Tool'!B9</f>
        <v>0</v>
      </c>
      <c r="I19" s="81"/>
      <c r="K19" s="45"/>
    </row>
    <row r="20" spans="1:11" ht="12.65" customHeight="1" x14ac:dyDescent="0.45">
      <c r="A20" s="27"/>
      <c r="B20" s="204"/>
      <c r="C20" s="204"/>
      <c r="D20" s="204"/>
      <c r="E20" s="204"/>
      <c r="F20" s="18"/>
      <c r="G20" s="29"/>
      <c r="H20" s="30"/>
      <c r="K20" s="45"/>
    </row>
    <row r="21" spans="1:11" ht="18.5" x14ac:dyDescent="0.45">
      <c r="A21" s="31" t="s">
        <v>307</v>
      </c>
      <c r="B21" s="205"/>
      <c r="C21" s="205"/>
      <c r="D21" s="205"/>
      <c r="E21" s="205"/>
      <c r="F21" s="32"/>
      <c r="G21" s="33"/>
      <c r="H21" s="34">
        <f>IF(AND(G17&lt;0,G18&lt;0),0,IF((G17&gt;G18),G17,G18))</f>
        <v>0</v>
      </c>
    </row>
    <row r="22" spans="1:11" ht="18.5" x14ac:dyDescent="0.45">
      <c r="A22" s="31" t="s">
        <v>354</v>
      </c>
      <c r="B22" s="205"/>
      <c r="C22" s="205"/>
      <c r="D22" s="213"/>
      <c r="E22" s="205"/>
      <c r="F22" s="32"/>
      <c r="G22" s="33"/>
      <c r="H22" s="34">
        <f>IF(G17&gt;=DATE(2023,11,1), G17, 0)</f>
        <v>0</v>
      </c>
    </row>
    <row r="23" spans="1:11" ht="19" thickBot="1" x14ac:dyDescent="0.5">
      <c r="A23" s="31" t="s">
        <v>355</v>
      </c>
      <c r="B23" s="205"/>
      <c r="C23" s="205"/>
      <c r="D23" s="204"/>
      <c r="E23" s="204"/>
      <c r="F23" s="18"/>
      <c r="G23" s="29"/>
      <c r="H23" s="34" cm="1">
        <f t="array" ref="H23">MIN(IF(B32:B51&gt;=H19, B32:B51))</f>
        <v>44742</v>
      </c>
    </row>
    <row r="24" spans="1:11" ht="19" thickBot="1" x14ac:dyDescent="0.5">
      <c r="A24" s="37" t="s">
        <v>310</v>
      </c>
      <c r="B24" s="206"/>
      <c r="C24" s="206"/>
      <c r="D24" s="206"/>
      <c r="E24" s="206"/>
      <c r="F24" s="38"/>
      <c r="G24" s="39"/>
      <c r="H24" s="40">
        <f>IF(G17&gt;G18,DATE(YEAR(H17)+2,MONTH(H17),DAY(H17)),DATE(YEAR(H18)+2,MONTH(H18),DAY(H18)))</f>
        <v>731</v>
      </c>
      <c r="I24" s="15"/>
    </row>
    <row r="25" spans="1:11" ht="19" thickBot="1" x14ac:dyDescent="0.5">
      <c r="A25" s="41" t="s">
        <v>311</v>
      </c>
      <c r="B25" s="207"/>
      <c r="C25" s="207"/>
      <c r="D25" s="207"/>
      <c r="E25" s="207"/>
      <c r="F25" s="42"/>
      <c r="G25" s="43"/>
      <c r="H25" s="44">
        <f>H23</f>
        <v>44742</v>
      </c>
      <c r="I25" s="15"/>
    </row>
    <row r="26" spans="1:11" ht="18.5" x14ac:dyDescent="0.45">
      <c r="A26" s="353" t="s">
        <v>312</v>
      </c>
      <c r="B26" s="354"/>
      <c r="C26" s="354"/>
      <c r="D26" s="354"/>
      <c r="E26" s="354"/>
      <c r="F26" s="354"/>
      <c r="G26" s="354"/>
      <c r="H26" s="355"/>
    </row>
    <row r="27" spans="1:11" ht="18.5" x14ac:dyDescent="0.45">
      <c r="A27" s="46"/>
      <c r="B27" s="29"/>
      <c r="C27" s="29"/>
      <c r="D27" s="29"/>
      <c r="E27" s="29"/>
      <c r="F27" s="47" t="s">
        <v>313</v>
      </c>
      <c r="G27" s="47" t="s">
        <v>314</v>
      </c>
      <c r="H27" s="48" t="s">
        <v>315</v>
      </c>
    </row>
    <row r="28" spans="1:11" ht="18.5" x14ac:dyDescent="0.45">
      <c r="A28" s="46" t="s">
        <v>316</v>
      </c>
      <c r="B28" s="29"/>
      <c r="C28" s="29"/>
      <c r="D28" s="29"/>
      <c r="E28" s="29"/>
      <c r="F28" s="82">
        <f>'Estimate Tool'!G164</f>
        <v>0</v>
      </c>
      <c r="G28" s="82">
        <f>'Estimate Tool'!G166</f>
        <v>0</v>
      </c>
      <c r="H28" s="83">
        <f>'Estimate Tool'!G170</f>
        <v>0</v>
      </c>
    </row>
    <row r="29" spans="1:11" ht="18.5" x14ac:dyDescent="0.45">
      <c r="A29" s="46" t="s">
        <v>317</v>
      </c>
      <c r="B29" s="29"/>
      <c r="C29" s="29"/>
      <c r="D29" s="29"/>
      <c r="E29" s="29"/>
      <c r="F29" s="49">
        <f>IF($H$19&gt;$H$24,"LOCK IN RATE HAS EXPIRED, CALCULATE USING CURRENT DC RATES",F28)</f>
        <v>0</v>
      </c>
      <c r="G29" s="49">
        <f>IF($H$19&gt;$H$24,"LOCK IN RATE HAS EXPIRED, CALCULATE USING CURRENT DC RATES",G28)</f>
        <v>0</v>
      </c>
      <c r="H29" s="50">
        <f>IF($H$19&gt;$H$24,"LOCK IN RATE HAS EXPIRED, CALCULATE USING CURRENT DC RATES",H28)</f>
        <v>0</v>
      </c>
    </row>
    <row r="30" spans="1:11" ht="18.5" x14ac:dyDescent="0.45">
      <c r="A30" s="46" t="s">
        <v>318</v>
      </c>
      <c r="B30" s="29"/>
      <c r="C30" s="29"/>
      <c r="D30" s="29"/>
      <c r="E30" s="29"/>
      <c r="F30" s="49">
        <f>SUM(F32:F51)</f>
        <v>0</v>
      </c>
      <c r="G30" s="49">
        <f>SUM(G32:G51)</f>
        <v>0</v>
      </c>
      <c r="H30" s="50">
        <f>SUM(H32:H51)</f>
        <v>0</v>
      </c>
      <c r="I30" s="15"/>
    </row>
    <row r="31" spans="1:11" s="100" customFormat="1" ht="37" hidden="1" outlineLevel="1" x14ac:dyDescent="0.35">
      <c r="A31" s="218" t="s">
        <v>356</v>
      </c>
      <c r="B31" s="218" t="s">
        <v>357</v>
      </c>
      <c r="C31" s="220" t="s">
        <v>358</v>
      </c>
      <c r="D31" s="220" t="s">
        <v>359</v>
      </c>
      <c r="E31" s="214" t="s">
        <v>277</v>
      </c>
      <c r="F31" s="215"/>
      <c r="G31" s="215"/>
      <c r="H31" s="216"/>
      <c r="I31" s="217"/>
    </row>
    <row r="32" spans="1:11" ht="18.5" hidden="1" outlineLevel="1" x14ac:dyDescent="0.45">
      <c r="A32" s="219">
        <f>'(H) 26.3 Max Rates'!I8</f>
        <v>44713</v>
      </c>
      <c r="B32" s="219">
        <f>A33-1</f>
        <v>44742</v>
      </c>
      <c r="C32" s="221">
        <f>IF(AND(B32&gt;=$H$22, B32&lt;=$H$23), MAX(A32, $H$22), "Does Not Apply")</f>
        <v>44713</v>
      </c>
      <c r="D32" s="221">
        <f>IF(C32="Does Not Apply", "Does Not Apply", B32)</f>
        <v>44742</v>
      </c>
      <c r="E32" s="212">
        <f>_xlfn.XLOOKUP(A32, '(H) 26.3 Max Rates'!$I$8:$I$27, '(H) 26.3 Max Rates'!$L$8:$L$27)</f>
        <v>4.2000000000000003E-2</v>
      </c>
      <c r="F32" s="210">
        <f>IF(C32="Does Not Apply",0,ROUND($F$28*((E32/365.25)*(1+D32-C32)),2))</f>
        <v>0</v>
      </c>
      <c r="G32" s="210">
        <f>IF(C32="Does Not Apply",0,ROUND($G$28*((E32/365.25)*(1+D32-C32)),2))</f>
        <v>0</v>
      </c>
      <c r="H32" s="211">
        <f>IF(C32="Does Not Apply",0,ROUND($H$28*((E32/365.25)*(1+D32-C32)),2))</f>
        <v>0</v>
      </c>
      <c r="I32" s="15"/>
    </row>
    <row r="33" spans="1:9" ht="18.5" hidden="1" outlineLevel="1" x14ac:dyDescent="0.45">
      <c r="A33" s="219">
        <f>'(H) 26.3 Max Rates'!I9</f>
        <v>44743</v>
      </c>
      <c r="B33" s="219">
        <f t="shared" ref="B33:B50" si="0">A34-1</f>
        <v>44834</v>
      </c>
      <c r="C33" s="221" t="str">
        <f t="shared" ref="C33:C51" si="1">IF(AND(B33&gt;=$H$22, B33&lt;=$H$23), MAX(A33, $H$22), "Does Not Apply")</f>
        <v>Does Not Apply</v>
      </c>
      <c r="D33" s="221" t="str">
        <f t="shared" ref="D33:D51" si="2">IF(C33="Does Not Apply", "Does Not Apply", B33)</f>
        <v>Does Not Apply</v>
      </c>
      <c r="E33" s="212">
        <f>_xlfn.XLOOKUP(A33, '(H) 26.3 Max Rates'!$I$8:$I$27, '(H) 26.3 Max Rates'!$L$8:$L$27)</f>
        <v>4.2000000000000003E-2</v>
      </c>
      <c r="F33" s="210">
        <f t="shared" ref="F33:F51" si="3">IF(C33="Does Not Apply",0,ROUND($F$28*((E33/365.25)*(1+D33-C33)),2))</f>
        <v>0</v>
      </c>
      <c r="G33" s="210">
        <f t="shared" ref="G33:G51" si="4">IF(C33="Does Not Apply",0,ROUND($G$28*((E33/365.25)*(1+D33-C33)),2))</f>
        <v>0</v>
      </c>
      <c r="H33" s="211">
        <f t="shared" ref="H33:H51" si="5">IF(C33="Does Not Apply",0,ROUND($H$28*((E33/365.25)*(1+D33-C33)),2))</f>
        <v>0</v>
      </c>
      <c r="I33" s="15"/>
    </row>
    <row r="34" spans="1:9" ht="18.5" hidden="1" outlineLevel="1" x14ac:dyDescent="0.45">
      <c r="A34" s="219">
        <f>'(H) 26.3 Max Rates'!I10</f>
        <v>44835</v>
      </c>
      <c r="B34" s="219">
        <f t="shared" si="0"/>
        <v>44926</v>
      </c>
      <c r="C34" s="221" t="str">
        <f t="shared" si="1"/>
        <v>Does Not Apply</v>
      </c>
      <c r="D34" s="221" t="str">
        <f t="shared" si="2"/>
        <v>Does Not Apply</v>
      </c>
      <c r="E34" s="212">
        <f>_xlfn.XLOOKUP(A34, '(H) 26.3 Max Rates'!$I$8:$I$27, '(H) 26.3 Max Rates'!$L$8:$L$27)</f>
        <v>5.7000000000000002E-2</v>
      </c>
      <c r="F34" s="210">
        <f t="shared" si="3"/>
        <v>0</v>
      </c>
      <c r="G34" s="210">
        <f t="shared" si="4"/>
        <v>0</v>
      </c>
      <c r="H34" s="211">
        <f t="shared" si="5"/>
        <v>0</v>
      </c>
      <c r="I34" s="15"/>
    </row>
    <row r="35" spans="1:9" ht="18.5" hidden="1" outlineLevel="1" x14ac:dyDescent="0.45">
      <c r="A35" s="219">
        <f>'(H) 26.3 Max Rates'!I11</f>
        <v>44927</v>
      </c>
      <c r="B35" s="219">
        <f t="shared" si="0"/>
        <v>45016</v>
      </c>
      <c r="C35" s="221" t="str">
        <f t="shared" si="1"/>
        <v>Does Not Apply</v>
      </c>
      <c r="D35" s="221" t="str">
        <f t="shared" si="2"/>
        <v>Does Not Apply</v>
      </c>
      <c r="E35" s="212">
        <f>_xlfn.XLOOKUP(A35, '(H) 26.3 Max Rates'!$I$8:$I$27, '(H) 26.3 Max Rates'!$L$8:$L$27)</f>
        <v>6.4500000000000002E-2</v>
      </c>
      <c r="F35" s="210">
        <f t="shared" si="3"/>
        <v>0</v>
      </c>
      <c r="G35" s="210">
        <f t="shared" si="4"/>
        <v>0</v>
      </c>
      <c r="H35" s="211">
        <f t="shared" si="5"/>
        <v>0</v>
      </c>
      <c r="I35" s="15"/>
    </row>
    <row r="36" spans="1:9" ht="18.5" hidden="1" outlineLevel="1" x14ac:dyDescent="0.45">
      <c r="A36" s="219">
        <f>'(H) 26.3 Max Rates'!I12</f>
        <v>45017</v>
      </c>
      <c r="B36" s="219">
        <f t="shared" si="0"/>
        <v>45107</v>
      </c>
      <c r="C36" s="221" t="str">
        <f t="shared" si="1"/>
        <v>Does Not Apply</v>
      </c>
      <c r="D36" s="221" t="str">
        <f t="shared" si="2"/>
        <v>Does Not Apply</v>
      </c>
      <c r="E36" s="212">
        <f>_xlfn.XLOOKUP(A36, '(H) 26.3 Max Rates'!$I$8:$I$27, '(H) 26.3 Max Rates'!$L$8:$L$27)</f>
        <v>7.6999999999999999E-2</v>
      </c>
      <c r="F36" s="210">
        <f t="shared" si="3"/>
        <v>0</v>
      </c>
      <c r="G36" s="210">
        <f t="shared" si="4"/>
        <v>0</v>
      </c>
      <c r="H36" s="211">
        <f t="shared" si="5"/>
        <v>0</v>
      </c>
      <c r="I36" s="15"/>
    </row>
    <row r="37" spans="1:9" ht="18.5" hidden="1" outlineLevel="1" x14ac:dyDescent="0.45">
      <c r="A37" s="219">
        <f>'(H) 26.3 Max Rates'!I13</f>
        <v>45108</v>
      </c>
      <c r="B37" s="219">
        <f t="shared" si="0"/>
        <v>45199</v>
      </c>
      <c r="C37" s="221" t="str">
        <f t="shared" si="1"/>
        <v>Does Not Apply</v>
      </c>
      <c r="D37" s="221" t="str">
        <f t="shared" si="2"/>
        <v>Does Not Apply</v>
      </c>
      <c r="E37" s="212">
        <f>_xlfn.XLOOKUP(A37, '(H) 26.3 Max Rates'!$I$8:$I$27, '(H) 26.3 Max Rates'!$L$8:$L$27)</f>
        <v>7.6999999999999999E-2</v>
      </c>
      <c r="F37" s="210">
        <f t="shared" si="3"/>
        <v>0</v>
      </c>
      <c r="G37" s="210">
        <f t="shared" si="4"/>
        <v>0</v>
      </c>
      <c r="H37" s="211">
        <f t="shared" si="5"/>
        <v>0</v>
      </c>
      <c r="I37" s="15"/>
    </row>
    <row r="38" spans="1:9" ht="18.5" hidden="1" outlineLevel="1" x14ac:dyDescent="0.45">
      <c r="A38" s="219">
        <f>'(H) 26.3 Max Rates'!I14</f>
        <v>45200</v>
      </c>
      <c r="B38" s="219">
        <f t="shared" si="0"/>
        <v>45291</v>
      </c>
      <c r="C38" s="221" t="str">
        <f t="shared" si="1"/>
        <v>Does Not Apply</v>
      </c>
      <c r="D38" s="221" t="str">
        <f t="shared" si="2"/>
        <v>Does Not Apply</v>
      </c>
      <c r="E38" s="212">
        <f>_xlfn.XLOOKUP(A38, '(H) 26.3 Max Rates'!$I$8:$I$27, '(H) 26.3 Max Rates'!$L$8:$L$27)</f>
        <v>8.199999999999999E-2</v>
      </c>
      <c r="F38" s="210">
        <f t="shared" si="3"/>
        <v>0</v>
      </c>
      <c r="G38" s="210">
        <f t="shared" si="4"/>
        <v>0</v>
      </c>
      <c r="H38" s="211">
        <f t="shared" si="5"/>
        <v>0</v>
      </c>
      <c r="I38" s="15"/>
    </row>
    <row r="39" spans="1:9" ht="18.5" hidden="1" outlineLevel="1" x14ac:dyDescent="0.45">
      <c r="A39" s="219">
        <f>'(H) 26.3 Max Rates'!I15</f>
        <v>45292</v>
      </c>
      <c r="B39" s="219">
        <f t="shared" si="0"/>
        <v>45382</v>
      </c>
      <c r="C39" s="221" t="str">
        <f t="shared" si="1"/>
        <v>Does Not Apply</v>
      </c>
      <c r="D39" s="221" t="str">
        <f t="shared" si="2"/>
        <v>Does Not Apply</v>
      </c>
      <c r="E39" s="212">
        <f>_xlfn.XLOOKUP(A39, '(H) 26.3 Max Rates'!$I$8:$I$27, '(H) 26.3 Max Rates'!$L$8:$L$27)</f>
        <v>8.199999999999999E-2</v>
      </c>
      <c r="F39" s="210">
        <f t="shared" si="3"/>
        <v>0</v>
      </c>
      <c r="G39" s="210">
        <f t="shared" si="4"/>
        <v>0</v>
      </c>
      <c r="H39" s="211">
        <f t="shared" si="5"/>
        <v>0</v>
      </c>
      <c r="I39" s="15"/>
    </row>
    <row r="40" spans="1:9" ht="18.5" hidden="1" outlineLevel="1" x14ac:dyDescent="0.45">
      <c r="A40" s="219">
        <f>'(H) 26.3 Max Rates'!I16</f>
        <v>45383</v>
      </c>
      <c r="B40" s="219">
        <f t="shared" si="0"/>
        <v>45473</v>
      </c>
      <c r="C40" s="221" t="str">
        <f t="shared" si="1"/>
        <v>Does Not Apply</v>
      </c>
      <c r="D40" s="221" t="str">
        <f t="shared" si="2"/>
        <v>Does Not Apply</v>
      </c>
      <c r="E40" s="212">
        <f>_xlfn.XLOOKUP(A40, '(H) 26.3 Max Rates'!$I$8:$I$27, '(H) 26.3 Max Rates'!$L$8:$L$27)</f>
        <v>8.199999999999999E-2</v>
      </c>
      <c r="F40" s="210">
        <f t="shared" si="3"/>
        <v>0</v>
      </c>
      <c r="G40" s="210">
        <f t="shared" si="4"/>
        <v>0</v>
      </c>
      <c r="H40" s="211">
        <f t="shared" si="5"/>
        <v>0</v>
      </c>
      <c r="I40" s="15"/>
    </row>
    <row r="41" spans="1:9" ht="18.5" hidden="1" outlineLevel="1" x14ac:dyDescent="0.45">
      <c r="A41" s="219">
        <f>'(H) 26.3 Max Rates'!I17</f>
        <v>45474</v>
      </c>
      <c r="B41" s="219">
        <f t="shared" si="0"/>
        <v>45565</v>
      </c>
      <c r="C41" s="221" t="str">
        <f t="shared" si="1"/>
        <v>Does Not Apply</v>
      </c>
      <c r="D41" s="221" t="str">
        <f t="shared" si="2"/>
        <v>Does Not Apply</v>
      </c>
      <c r="E41" s="212">
        <f>_xlfn.XLOOKUP(A41, '(H) 26.3 Max Rates'!$I$8:$I$27, '(H) 26.3 Max Rates'!$L$8:$L$27)</f>
        <v>8.199999999999999E-2</v>
      </c>
      <c r="F41" s="210">
        <f t="shared" si="3"/>
        <v>0</v>
      </c>
      <c r="G41" s="210">
        <f t="shared" si="4"/>
        <v>0</v>
      </c>
      <c r="H41" s="211">
        <f t="shared" si="5"/>
        <v>0</v>
      </c>
      <c r="I41" s="15"/>
    </row>
    <row r="42" spans="1:9" ht="18.5" hidden="1" outlineLevel="1" x14ac:dyDescent="0.45">
      <c r="A42" s="219">
        <f>'(H) 26.3 Max Rates'!I18</f>
        <v>45566</v>
      </c>
      <c r="B42" s="219">
        <f t="shared" si="0"/>
        <v>45657</v>
      </c>
      <c r="C42" s="221" t="str">
        <f t="shared" si="1"/>
        <v>Does Not Apply</v>
      </c>
      <c r="D42" s="221" t="str">
        <f t="shared" si="2"/>
        <v>Does Not Apply</v>
      </c>
      <c r="E42" s="212">
        <f>_xlfn.XLOOKUP(A42, '(H) 26.3 Max Rates'!$I$8:$I$27, '(H) 26.3 Max Rates'!$L$8:$L$27)</f>
        <v>7.9500000000000001E-2</v>
      </c>
      <c r="F42" s="210">
        <f t="shared" si="3"/>
        <v>0</v>
      </c>
      <c r="G42" s="210">
        <f t="shared" si="4"/>
        <v>0</v>
      </c>
      <c r="H42" s="211">
        <f t="shared" si="5"/>
        <v>0</v>
      </c>
      <c r="I42" s="15"/>
    </row>
    <row r="43" spans="1:9" ht="18.5" hidden="1" outlineLevel="1" x14ac:dyDescent="0.45">
      <c r="A43" s="219">
        <f>'(H) 26.3 Max Rates'!I19</f>
        <v>45658</v>
      </c>
      <c r="B43" s="219">
        <f t="shared" si="0"/>
        <v>45747</v>
      </c>
      <c r="C43" s="221" t="str">
        <f t="shared" si="1"/>
        <v>Does Not Apply</v>
      </c>
      <c r="D43" s="221" t="str">
        <f t="shared" si="2"/>
        <v>Does Not Apply</v>
      </c>
      <c r="E43" s="212">
        <f>_xlfn.XLOOKUP(A43, '(H) 26.3 Max Rates'!$I$8:$I$27, '(H) 26.3 Max Rates'!$L$8:$L$27)</f>
        <v>7.4499999999999997E-2</v>
      </c>
      <c r="F43" s="210">
        <f t="shared" si="3"/>
        <v>0</v>
      </c>
      <c r="G43" s="210">
        <f t="shared" si="4"/>
        <v>0</v>
      </c>
      <c r="H43" s="211">
        <f t="shared" si="5"/>
        <v>0</v>
      </c>
      <c r="I43" s="15"/>
    </row>
    <row r="44" spans="1:9" ht="18.5" hidden="1" outlineLevel="1" x14ac:dyDescent="0.45">
      <c r="A44" s="219">
        <f>'(H) 26.3 Max Rates'!I20</f>
        <v>45748</v>
      </c>
      <c r="B44" s="219">
        <f t="shared" si="0"/>
        <v>45838</v>
      </c>
      <c r="C44" s="221" t="str">
        <f t="shared" si="1"/>
        <v>Does Not Apply</v>
      </c>
      <c r="D44" s="221" t="str">
        <f t="shared" si="2"/>
        <v>Does Not Apply</v>
      </c>
      <c r="E44" s="212">
        <f>_xlfn.XLOOKUP(A44, '(H) 26.3 Max Rates'!$I$8:$I$27, '(H) 26.3 Max Rates'!$L$8:$L$27)</f>
        <v>6.4500000000000002E-2</v>
      </c>
      <c r="F44" s="210">
        <f t="shared" si="3"/>
        <v>0</v>
      </c>
      <c r="G44" s="210">
        <f t="shared" si="4"/>
        <v>0</v>
      </c>
      <c r="H44" s="211">
        <f t="shared" si="5"/>
        <v>0</v>
      </c>
      <c r="I44" s="15"/>
    </row>
    <row r="45" spans="1:9" ht="18.5" hidden="1" outlineLevel="1" x14ac:dyDescent="0.45">
      <c r="A45" s="219">
        <f>'(H) 26.3 Max Rates'!I21</f>
        <v>45839</v>
      </c>
      <c r="B45" s="219">
        <f t="shared" si="0"/>
        <v>45930</v>
      </c>
      <c r="C45" s="221" t="str">
        <f t="shared" si="1"/>
        <v>Does Not Apply</v>
      </c>
      <c r="D45" s="221" t="str">
        <f t="shared" si="2"/>
        <v>Does Not Apply</v>
      </c>
      <c r="E45" s="212">
        <f>_xlfn.XLOOKUP(A45, '(H) 26.3 Max Rates'!$I$8:$I$27, '(H) 26.3 Max Rates'!$L$8:$L$27)</f>
        <v>5.9500000000000004E-2</v>
      </c>
      <c r="F45" s="210">
        <f t="shared" si="3"/>
        <v>0</v>
      </c>
      <c r="G45" s="210">
        <f t="shared" si="4"/>
        <v>0</v>
      </c>
      <c r="H45" s="211">
        <f t="shared" si="5"/>
        <v>0</v>
      </c>
      <c r="I45" s="15"/>
    </row>
    <row r="46" spans="1:9" ht="18.5" hidden="1" outlineLevel="1" x14ac:dyDescent="0.45">
      <c r="A46" s="219">
        <f>'(H) 26.3 Max Rates'!I22</f>
        <v>45931</v>
      </c>
      <c r="B46" s="219">
        <f t="shared" si="0"/>
        <v>46022</v>
      </c>
      <c r="C46" s="221" t="str">
        <f t="shared" si="1"/>
        <v>Does Not Apply</v>
      </c>
      <c r="D46" s="221" t="str">
        <f t="shared" si="2"/>
        <v>Does Not Apply</v>
      </c>
      <c r="E46" s="212">
        <f>_xlfn.XLOOKUP(A46, '(H) 26.3 Max Rates'!$I$8:$I$27, '(H) 26.3 Max Rates'!$L$8:$L$27)</f>
        <v>0.01</v>
      </c>
      <c r="F46" s="210">
        <f t="shared" si="3"/>
        <v>0</v>
      </c>
      <c r="G46" s="210">
        <f t="shared" si="4"/>
        <v>0</v>
      </c>
      <c r="H46" s="211">
        <f t="shared" si="5"/>
        <v>0</v>
      </c>
      <c r="I46" s="15"/>
    </row>
    <row r="47" spans="1:9" ht="18.5" hidden="1" outlineLevel="1" x14ac:dyDescent="0.45">
      <c r="A47" s="219">
        <f>'(H) 26.3 Max Rates'!I23</f>
        <v>46023</v>
      </c>
      <c r="B47" s="219">
        <f t="shared" si="0"/>
        <v>46112</v>
      </c>
      <c r="C47" s="221" t="str">
        <f t="shared" si="1"/>
        <v>Does Not Apply</v>
      </c>
      <c r="D47" s="221" t="str">
        <f t="shared" si="2"/>
        <v>Does Not Apply</v>
      </c>
      <c r="E47" s="212">
        <f>_xlfn.XLOOKUP(A47, '(H) 26.3 Max Rates'!$I$8:$I$27, '(H) 26.3 Max Rates'!$L$8:$L$27)</f>
        <v>0.01</v>
      </c>
      <c r="F47" s="210">
        <f t="shared" si="3"/>
        <v>0</v>
      </c>
      <c r="G47" s="210">
        <f t="shared" si="4"/>
        <v>0</v>
      </c>
      <c r="H47" s="211">
        <f t="shared" si="5"/>
        <v>0</v>
      </c>
      <c r="I47" s="15"/>
    </row>
    <row r="48" spans="1:9" ht="18.5" hidden="1" outlineLevel="1" x14ac:dyDescent="0.45">
      <c r="A48" s="219">
        <f>'(H) 26.3 Max Rates'!I24</f>
        <v>46113</v>
      </c>
      <c r="B48" s="219">
        <f t="shared" si="0"/>
        <v>46203</v>
      </c>
      <c r="C48" s="221" t="str">
        <f t="shared" si="1"/>
        <v>Does Not Apply</v>
      </c>
      <c r="D48" s="221" t="str">
        <f t="shared" si="2"/>
        <v>Does Not Apply</v>
      </c>
      <c r="E48" s="212">
        <f>_xlfn.XLOOKUP(A48, '(H) 26.3 Max Rates'!$I$8:$I$27, '(H) 26.3 Max Rates'!$L$8:$L$27)</f>
        <v>0.01</v>
      </c>
      <c r="F48" s="210">
        <f t="shared" si="3"/>
        <v>0</v>
      </c>
      <c r="G48" s="210">
        <f t="shared" si="4"/>
        <v>0</v>
      </c>
      <c r="H48" s="211">
        <f t="shared" si="5"/>
        <v>0</v>
      </c>
      <c r="I48" s="15"/>
    </row>
    <row r="49" spans="1:9" ht="18.5" hidden="1" outlineLevel="1" x14ac:dyDescent="0.45">
      <c r="A49" s="219">
        <f>'(H) 26.3 Max Rates'!I25</f>
        <v>46204</v>
      </c>
      <c r="B49" s="219">
        <f t="shared" si="0"/>
        <v>46295</v>
      </c>
      <c r="C49" s="221" t="str">
        <f t="shared" si="1"/>
        <v>Does Not Apply</v>
      </c>
      <c r="D49" s="221" t="str">
        <f t="shared" si="2"/>
        <v>Does Not Apply</v>
      </c>
      <c r="E49" s="212">
        <f>_xlfn.XLOOKUP(A49, '(H) 26.3 Max Rates'!$I$8:$I$27, '(H) 26.3 Max Rates'!$L$8:$L$27)</f>
        <v>0.01</v>
      </c>
      <c r="F49" s="210">
        <f t="shared" si="3"/>
        <v>0</v>
      </c>
      <c r="G49" s="210">
        <f t="shared" si="4"/>
        <v>0</v>
      </c>
      <c r="H49" s="211">
        <f t="shared" si="5"/>
        <v>0</v>
      </c>
      <c r="I49" s="15"/>
    </row>
    <row r="50" spans="1:9" ht="18.5" hidden="1" outlineLevel="1" x14ac:dyDescent="0.45">
      <c r="A50" s="219">
        <f>'(H) 26.3 Max Rates'!I26</f>
        <v>46296</v>
      </c>
      <c r="B50" s="219">
        <f t="shared" si="0"/>
        <v>46387</v>
      </c>
      <c r="C50" s="221" t="str">
        <f t="shared" si="1"/>
        <v>Does Not Apply</v>
      </c>
      <c r="D50" s="221" t="str">
        <f t="shared" si="2"/>
        <v>Does Not Apply</v>
      </c>
      <c r="E50" s="212">
        <f>_xlfn.XLOOKUP(A50, '(H) 26.3 Max Rates'!$I$8:$I$27, '(H) 26.3 Max Rates'!$L$8:$L$27)</f>
        <v>0.01</v>
      </c>
      <c r="F50" s="210">
        <f t="shared" si="3"/>
        <v>0</v>
      </c>
      <c r="G50" s="210">
        <f t="shared" si="4"/>
        <v>0</v>
      </c>
      <c r="H50" s="211">
        <f t="shared" si="5"/>
        <v>0</v>
      </c>
      <c r="I50" s="15"/>
    </row>
    <row r="51" spans="1:9" ht="18.5" hidden="1" outlineLevel="1" x14ac:dyDescent="0.45">
      <c r="A51" s="219">
        <f>'(H) 26.3 Max Rates'!I27</f>
        <v>46388</v>
      </c>
      <c r="B51" s="219">
        <v>46477</v>
      </c>
      <c r="C51" s="221" t="str">
        <f t="shared" si="1"/>
        <v>Does Not Apply</v>
      </c>
      <c r="D51" s="221" t="str">
        <f t="shared" si="2"/>
        <v>Does Not Apply</v>
      </c>
      <c r="E51" s="212">
        <f>_xlfn.XLOOKUP(A51, '(H) 26.3 Max Rates'!$I$8:$I$27, '(H) 26.3 Max Rates'!$L$8:$L$27)</f>
        <v>0.01</v>
      </c>
      <c r="F51" s="210">
        <f t="shared" si="3"/>
        <v>0</v>
      </c>
      <c r="G51" s="210">
        <f t="shared" si="4"/>
        <v>0</v>
      </c>
      <c r="H51" s="211">
        <f t="shared" si="5"/>
        <v>0</v>
      </c>
      <c r="I51" s="15"/>
    </row>
    <row r="52" spans="1:9" ht="18.5" hidden="1" outlineLevel="1" x14ac:dyDescent="0.45">
      <c r="A52" s="46"/>
      <c r="B52" s="29"/>
      <c r="C52" s="29"/>
      <c r="D52" s="29"/>
      <c r="E52" s="29"/>
      <c r="F52" s="49"/>
      <c r="G52" s="49"/>
      <c r="H52" s="50"/>
      <c r="I52" s="15"/>
    </row>
    <row r="53" spans="1:9" ht="19" collapsed="1" thickBot="1" x14ac:dyDescent="0.5">
      <c r="A53" s="51" t="s">
        <v>317</v>
      </c>
      <c r="B53" s="208"/>
      <c r="C53" s="208"/>
      <c r="D53" s="208"/>
      <c r="E53" s="208"/>
      <c r="F53" s="52">
        <f>SUBTOTAL(9,F29:F30)</f>
        <v>0</v>
      </c>
      <c r="G53" s="52">
        <f>SUBTOTAL(9,G29:G30)</f>
        <v>0</v>
      </c>
      <c r="H53" s="53">
        <f>SUBTOTAL(9,H29:H30)</f>
        <v>0</v>
      </c>
    </row>
    <row r="54" spans="1:9" ht="19" thickBot="1" x14ac:dyDescent="0.5">
      <c r="A54" s="54" t="s">
        <v>319</v>
      </c>
      <c r="B54" s="209"/>
      <c r="C54" s="209"/>
      <c r="D54" s="209"/>
      <c r="E54" s="209"/>
      <c r="F54" s="55"/>
      <c r="G54" s="55"/>
      <c r="H54" s="56">
        <f>SUM(F53:H53)</f>
        <v>0</v>
      </c>
    </row>
    <row r="55" spans="1:9" ht="15.5" x14ac:dyDescent="0.35">
      <c r="A55" s="57" t="s">
        <v>320</v>
      </c>
      <c r="B55" s="57"/>
      <c r="C55" s="57"/>
      <c r="D55" s="57"/>
      <c r="E55" s="57"/>
    </row>
  </sheetData>
  <autoFilter ref="A31:H51" xr:uid="{28A6A166-AAB5-4F07-82FD-B5D37B994486}"/>
  <mergeCells count="3">
    <mergeCell ref="A8:H11"/>
    <mergeCell ref="A13:H14"/>
    <mergeCell ref="A26:H26"/>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8A69-27F4-45AE-A5E4-9C7969DEA079}">
  <dimension ref="A1:E11"/>
  <sheetViews>
    <sheetView workbookViewId="0">
      <selection activeCell="E18" sqref="E18"/>
    </sheetView>
  </sheetViews>
  <sheetFormatPr defaultRowHeight="14.5" x14ac:dyDescent="0.35"/>
  <cols>
    <col min="5" max="5" width="9.81640625" bestFit="1" customWidth="1"/>
  </cols>
  <sheetData>
    <row r="1" spans="1:5" x14ac:dyDescent="0.35">
      <c r="A1" t="s">
        <v>1988</v>
      </c>
    </row>
    <row r="7" spans="1:5" x14ac:dyDescent="0.35">
      <c r="E7" s="288">
        <v>45532</v>
      </c>
    </row>
    <row r="11" spans="1:5" x14ac:dyDescent="0.35">
      <c r="A11" t="s">
        <v>1989</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9AE9-BD61-4FD1-9ECD-9E99445E0A79}">
  <sheetPr codeName="Sheet9"/>
  <dimension ref="A1:P27"/>
  <sheetViews>
    <sheetView topLeftCell="A7" workbookViewId="0">
      <selection activeCell="B20" sqref="B20:F20"/>
    </sheetView>
  </sheetViews>
  <sheetFormatPr defaultColWidth="8.7265625" defaultRowHeight="15.5" x14ac:dyDescent="0.35"/>
  <cols>
    <col min="1" max="1" width="18.54296875" style="194" bestFit="1" customWidth="1"/>
    <col min="2" max="2" width="10.54296875" style="194" bestFit="1" customWidth="1"/>
    <col min="3" max="3" width="12.26953125" style="194" bestFit="1" customWidth="1"/>
    <col min="4" max="4" width="11.1796875" style="194" bestFit="1" customWidth="1"/>
    <col min="5" max="5" width="10.7265625" style="194" bestFit="1" customWidth="1"/>
    <col min="6" max="6" width="8.7265625" style="194" bestFit="1" customWidth="1"/>
    <col min="7" max="7" width="14.26953125" style="194" customWidth="1"/>
    <col min="8" max="8" width="8.7265625" style="194"/>
    <col min="9" max="9" width="20.1796875" style="194" customWidth="1"/>
    <col min="10" max="10" width="16" style="194" customWidth="1"/>
    <col min="11" max="11" width="13.54296875" style="194" customWidth="1"/>
    <col min="12" max="12" width="23.7265625" style="194" customWidth="1"/>
    <col min="13" max="13" width="8.7265625" style="194"/>
    <col min="14" max="14" width="30.81640625" style="194" bestFit="1" customWidth="1"/>
    <col min="15" max="15" width="30.1796875" style="194" bestFit="1" customWidth="1"/>
    <col min="16" max="16" width="16" style="194" customWidth="1"/>
    <col min="17" max="16384" width="8.7265625" style="194"/>
  </cols>
  <sheetData>
    <row r="1" spans="1:16" x14ac:dyDescent="0.35">
      <c r="A1" s="289" t="s">
        <v>360</v>
      </c>
      <c r="B1" s="289"/>
      <c r="C1" s="289"/>
      <c r="D1" s="289"/>
      <c r="E1" s="289"/>
      <c r="F1" s="289"/>
      <c r="G1" s="289"/>
      <c r="H1" s="289"/>
      <c r="I1" s="289"/>
      <c r="J1" s="289"/>
      <c r="K1" s="289"/>
      <c r="L1" s="289"/>
      <c r="M1" s="289"/>
      <c r="N1" s="289"/>
      <c r="O1" s="289"/>
      <c r="P1" s="289"/>
    </row>
    <row r="2" spans="1:16" x14ac:dyDescent="0.35">
      <c r="A2" s="356" t="s">
        <v>361</v>
      </c>
      <c r="B2" s="356"/>
      <c r="C2" s="356"/>
      <c r="D2" s="356"/>
      <c r="E2" s="356"/>
      <c r="F2" s="356"/>
      <c r="G2" s="356"/>
      <c r="H2" s="356"/>
      <c r="I2" s="356"/>
      <c r="J2" s="356"/>
      <c r="K2" s="356"/>
      <c r="L2" s="356"/>
      <c r="M2" s="356"/>
      <c r="N2" s="356"/>
      <c r="O2" s="356"/>
      <c r="P2" s="356"/>
    </row>
    <row r="3" spans="1:16" x14ac:dyDescent="0.35">
      <c r="A3" s="290" t="s">
        <v>362</v>
      </c>
      <c r="B3" s="290"/>
      <c r="C3" s="290"/>
      <c r="D3" s="290"/>
      <c r="E3" s="290"/>
      <c r="F3" s="290"/>
      <c r="G3" s="290"/>
      <c r="H3" s="290"/>
      <c r="I3" s="290"/>
      <c r="J3" s="290"/>
      <c r="K3" s="290"/>
      <c r="L3" s="290"/>
      <c r="M3" s="290"/>
      <c r="N3" s="290"/>
      <c r="O3" s="290"/>
      <c r="P3" s="290"/>
    </row>
    <row r="4" spans="1:16" x14ac:dyDescent="0.35">
      <c r="A4" s="195"/>
      <c r="B4" s="195"/>
      <c r="C4" s="195"/>
      <c r="D4" s="195"/>
      <c r="E4" s="195"/>
      <c r="F4" s="195"/>
      <c r="G4" s="195"/>
      <c r="H4" s="222"/>
      <c r="I4" s="222"/>
      <c r="J4" s="222"/>
      <c r="K4" s="222"/>
      <c r="L4" s="222"/>
      <c r="M4" s="222"/>
      <c r="N4" s="222"/>
      <c r="O4" s="222"/>
      <c r="P4" s="222"/>
    </row>
    <row r="5" spans="1:16" x14ac:dyDescent="0.35">
      <c r="A5" s="289" t="s">
        <v>363</v>
      </c>
      <c r="B5" s="289"/>
      <c r="C5" s="289"/>
      <c r="D5" s="289"/>
      <c r="E5" s="289"/>
      <c r="F5" s="289"/>
      <c r="G5" s="289"/>
      <c r="H5" s="222"/>
      <c r="I5" s="289" t="s">
        <v>364</v>
      </c>
      <c r="J5" s="289"/>
      <c r="K5" s="289"/>
      <c r="L5" s="289"/>
      <c r="M5" s="222"/>
      <c r="N5" s="289" t="s">
        <v>365</v>
      </c>
      <c r="O5" s="289"/>
      <c r="P5" s="289"/>
    </row>
    <row r="7" spans="1:16" x14ac:dyDescent="0.35">
      <c r="A7" s="196" t="s">
        <v>366</v>
      </c>
      <c r="B7" s="196" t="s">
        <v>367</v>
      </c>
      <c r="C7" s="196" t="s">
        <v>368</v>
      </c>
      <c r="D7" s="196" t="s">
        <v>369</v>
      </c>
      <c r="E7" s="196" t="s">
        <v>370</v>
      </c>
      <c r="F7" s="196" t="s">
        <v>371</v>
      </c>
      <c r="G7" s="196" t="s">
        <v>372</v>
      </c>
      <c r="H7" s="222"/>
      <c r="I7" s="197" t="s">
        <v>356</v>
      </c>
      <c r="J7" s="197" t="s">
        <v>373</v>
      </c>
      <c r="K7" s="197" t="s">
        <v>374</v>
      </c>
      <c r="L7" s="197" t="s">
        <v>375</v>
      </c>
      <c r="M7" s="222"/>
      <c r="N7" s="198" t="s">
        <v>376</v>
      </c>
      <c r="O7" s="198" t="s">
        <v>377</v>
      </c>
      <c r="P7" s="198" t="s">
        <v>378</v>
      </c>
    </row>
    <row r="8" spans="1:16" x14ac:dyDescent="0.35">
      <c r="A8" s="199">
        <v>44666</v>
      </c>
      <c r="B8" s="247">
        <v>3.2000000000000001E-2</v>
      </c>
      <c r="C8" s="247">
        <v>3.2000000000000001E-2</v>
      </c>
      <c r="D8" s="247">
        <v>3.2000000000000001E-2</v>
      </c>
      <c r="E8" s="247">
        <v>3.2000000000000001E-2</v>
      </c>
      <c r="F8" s="247">
        <v>3.2000000000000001E-2</v>
      </c>
      <c r="G8" s="248">
        <f>IFERROR(AVERAGE(B8:F8), 0)</f>
        <v>3.2000000000000001E-2</v>
      </c>
      <c r="H8" s="222"/>
      <c r="I8" s="249">
        <v>44713</v>
      </c>
      <c r="J8" s="249">
        <v>44666</v>
      </c>
      <c r="K8" s="250">
        <f>_xlfn.XLOOKUP(J8, '(H) 26.3 Max Rates'!$A$8:$A$26, '(H) 26.3 Max Rates'!$G$8:$G$26)</f>
        <v>3.2000000000000001E-2</v>
      </c>
      <c r="L8" s="248">
        <f t="shared" ref="L8:L10" si="0">K8+1%</f>
        <v>4.2000000000000003E-2</v>
      </c>
      <c r="M8" s="222"/>
      <c r="N8" s="251">
        <v>44713</v>
      </c>
      <c r="O8" s="251">
        <v>44742</v>
      </c>
      <c r="P8" s="252">
        <f>_xlfn.XLOOKUP('(H) 26.3 Max Rates'!$N8, '(H) 26.3 Max Rates'!$I$8:$I$27, '(H) 26.3 Max Rates'!$L$8:$L$27)</f>
        <v>4.2000000000000003E-2</v>
      </c>
    </row>
    <row r="9" spans="1:16" x14ac:dyDescent="0.35">
      <c r="A9" s="200">
        <v>44757</v>
      </c>
      <c r="B9" s="253">
        <v>4.7E-2</v>
      </c>
      <c r="C9" s="253">
        <v>4.7E-2</v>
      </c>
      <c r="D9" s="253">
        <v>4.7E-2</v>
      </c>
      <c r="E9" s="253">
        <v>4.7E-2</v>
      </c>
      <c r="F9" s="253">
        <v>4.7E-2</v>
      </c>
      <c r="G9" s="254">
        <f t="shared" ref="G9:G26" si="1">IFERROR(AVERAGE(B9:F9), 0)</f>
        <v>4.7E-2</v>
      </c>
      <c r="H9" s="222"/>
      <c r="I9" s="255">
        <v>44743</v>
      </c>
      <c r="J9" s="255">
        <v>44666</v>
      </c>
      <c r="K9" s="256">
        <f>_xlfn.XLOOKUP(J9, '(H) 26.3 Max Rates'!$A$8:$A$26, '(H) 26.3 Max Rates'!$G$8:$G$26)</f>
        <v>3.2000000000000001E-2</v>
      </c>
      <c r="L9" s="254">
        <f t="shared" si="0"/>
        <v>4.2000000000000003E-2</v>
      </c>
      <c r="M9" s="222"/>
      <c r="N9" s="233">
        <v>44743</v>
      </c>
      <c r="O9" s="233">
        <v>44834</v>
      </c>
      <c r="P9" s="257">
        <f>_xlfn.XLOOKUP('(H) 26.3 Max Rates'!$N9, '(H) 26.3 Max Rates'!$I$8:$I$27, '(H) 26.3 Max Rates'!$L$8:$L$27)</f>
        <v>4.2000000000000003E-2</v>
      </c>
    </row>
    <row r="10" spans="1:16" x14ac:dyDescent="0.35">
      <c r="A10" s="201">
        <v>44849</v>
      </c>
      <c r="B10" s="258">
        <v>5.45E-2</v>
      </c>
      <c r="C10" s="258">
        <v>5.45E-2</v>
      </c>
      <c r="D10" s="258">
        <v>5.45E-2</v>
      </c>
      <c r="E10" s="258">
        <v>5.45E-2</v>
      </c>
      <c r="F10" s="258">
        <v>5.45E-2</v>
      </c>
      <c r="G10" s="258">
        <f t="shared" si="1"/>
        <v>5.4500000000000007E-2</v>
      </c>
      <c r="H10" s="222"/>
      <c r="I10" s="259">
        <v>44835</v>
      </c>
      <c r="J10" s="259">
        <v>44757</v>
      </c>
      <c r="K10" s="260">
        <f>_xlfn.XLOOKUP(J10, '(H) 26.3 Max Rates'!$A$8:$A$26, '(H) 26.3 Max Rates'!$G$8:$G$26)</f>
        <v>4.7E-2</v>
      </c>
      <c r="L10" s="258">
        <f t="shared" si="0"/>
        <v>5.7000000000000002E-2</v>
      </c>
      <c r="M10" s="222"/>
      <c r="N10" s="261">
        <v>44835</v>
      </c>
      <c r="O10" s="261">
        <v>44926</v>
      </c>
      <c r="P10" s="262">
        <f>_xlfn.XLOOKUP('(H) 26.3 Max Rates'!$N10, '(H) 26.3 Max Rates'!$I$8:$I$27, '(H) 26.3 Max Rates'!$L$8:$L$27)</f>
        <v>5.7000000000000002E-2</v>
      </c>
    </row>
    <row r="11" spans="1:16" x14ac:dyDescent="0.35">
      <c r="A11" s="200">
        <v>44941</v>
      </c>
      <c r="B11" s="254">
        <v>6.7000000000000004E-2</v>
      </c>
      <c r="C11" s="254">
        <v>6.7000000000000004E-2</v>
      </c>
      <c r="D11" s="254">
        <v>6.7000000000000004E-2</v>
      </c>
      <c r="E11" s="254">
        <v>6.7000000000000004E-2</v>
      </c>
      <c r="F11" s="254">
        <v>6.7000000000000004E-2</v>
      </c>
      <c r="G11" s="254">
        <f t="shared" si="1"/>
        <v>6.7000000000000004E-2</v>
      </c>
      <c r="H11" s="222"/>
      <c r="I11" s="255">
        <v>44927</v>
      </c>
      <c r="J11" s="255">
        <v>44849</v>
      </c>
      <c r="K11" s="256">
        <f>_xlfn.XLOOKUP(J11, '(H) 26.3 Max Rates'!$A$8:$A$26, '(H) 26.3 Max Rates'!$G$8:$G$26)</f>
        <v>5.4500000000000007E-2</v>
      </c>
      <c r="L11" s="254">
        <f>K11+1%</f>
        <v>6.4500000000000002E-2</v>
      </c>
      <c r="M11" s="222"/>
      <c r="N11" s="233">
        <v>44927</v>
      </c>
      <c r="O11" s="233">
        <v>45016</v>
      </c>
      <c r="P11" s="257">
        <f>_xlfn.XLOOKUP('(H) 26.3 Max Rates'!$N11, '(H) 26.3 Max Rates'!$I$8:$I$27, '(H) 26.3 Max Rates'!$L$8:$L$27)</f>
        <v>6.4500000000000002E-2</v>
      </c>
    </row>
    <row r="12" spans="1:16" x14ac:dyDescent="0.35">
      <c r="A12" s="201">
        <v>45031</v>
      </c>
      <c r="B12" s="258">
        <v>6.7000000000000004E-2</v>
      </c>
      <c r="C12" s="258">
        <v>6.7000000000000004E-2</v>
      </c>
      <c r="D12" s="258">
        <v>6.7000000000000004E-2</v>
      </c>
      <c r="E12" s="258">
        <v>6.7000000000000004E-2</v>
      </c>
      <c r="F12" s="258">
        <v>6.7000000000000004E-2</v>
      </c>
      <c r="G12" s="258">
        <f t="shared" si="1"/>
        <v>6.7000000000000004E-2</v>
      </c>
      <c r="H12" s="222"/>
      <c r="I12" s="259">
        <v>45017</v>
      </c>
      <c r="J12" s="259">
        <v>44941</v>
      </c>
      <c r="K12" s="260">
        <f>_xlfn.XLOOKUP(J12, '(H) 26.3 Max Rates'!$A$8:$A$26, '(H) 26.3 Max Rates'!$G$8:$G$26)</f>
        <v>6.7000000000000004E-2</v>
      </c>
      <c r="L12" s="258">
        <f t="shared" ref="L12:L26" si="2">K12+1%</f>
        <v>7.6999999999999999E-2</v>
      </c>
      <c r="M12" s="222"/>
      <c r="N12" s="261">
        <v>45017</v>
      </c>
      <c r="O12" s="261">
        <v>45107</v>
      </c>
      <c r="P12" s="262">
        <f>_xlfn.XLOOKUP('(H) 26.3 Max Rates'!$N12, '(H) 26.3 Max Rates'!$I$8:$I$27, '(H) 26.3 Max Rates'!$L$8:$L$27)</f>
        <v>7.6999999999999999E-2</v>
      </c>
    </row>
    <row r="13" spans="1:16" x14ac:dyDescent="0.35">
      <c r="A13" s="200">
        <v>45122</v>
      </c>
      <c r="B13" s="254">
        <v>7.1999999999999995E-2</v>
      </c>
      <c r="C13" s="254">
        <v>7.1999999999999995E-2</v>
      </c>
      <c r="D13" s="254">
        <v>7.1999999999999995E-2</v>
      </c>
      <c r="E13" s="254">
        <v>7.1999999999999995E-2</v>
      </c>
      <c r="F13" s="254">
        <v>7.1999999999999995E-2</v>
      </c>
      <c r="G13" s="254">
        <f t="shared" si="1"/>
        <v>7.1999999999999995E-2</v>
      </c>
      <c r="H13" s="222"/>
      <c r="I13" s="255">
        <v>45108</v>
      </c>
      <c r="J13" s="255">
        <v>45031</v>
      </c>
      <c r="K13" s="256">
        <f>_xlfn.XLOOKUP(J13, '(H) 26.3 Max Rates'!$A$8:$A$26, '(H) 26.3 Max Rates'!$G$8:$G$26)</f>
        <v>6.7000000000000004E-2</v>
      </c>
      <c r="L13" s="254">
        <f t="shared" si="2"/>
        <v>7.6999999999999999E-2</v>
      </c>
      <c r="M13" s="222"/>
      <c r="N13" s="233">
        <v>45108</v>
      </c>
      <c r="O13" s="233">
        <v>45199</v>
      </c>
      <c r="P13" s="257">
        <f>_xlfn.XLOOKUP('(H) 26.3 Max Rates'!$N13, '(H) 26.3 Max Rates'!$I$8:$I$27, '(H) 26.3 Max Rates'!$L$8:$L$27)</f>
        <v>7.6999999999999999E-2</v>
      </c>
    </row>
    <row r="14" spans="1:16" x14ac:dyDescent="0.35">
      <c r="A14" s="201">
        <v>45214</v>
      </c>
      <c r="B14" s="258">
        <v>7.1999999999999995E-2</v>
      </c>
      <c r="C14" s="258">
        <v>7.1999999999999995E-2</v>
      </c>
      <c r="D14" s="258">
        <v>7.1999999999999995E-2</v>
      </c>
      <c r="E14" s="258">
        <v>7.1999999999999995E-2</v>
      </c>
      <c r="F14" s="258">
        <v>7.1999999999999995E-2</v>
      </c>
      <c r="G14" s="258">
        <f t="shared" si="1"/>
        <v>7.1999999999999995E-2</v>
      </c>
      <c r="H14" s="222"/>
      <c r="I14" s="259">
        <v>45200</v>
      </c>
      <c r="J14" s="259">
        <v>45122</v>
      </c>
      <c r="K14" s="260">
        <f>_xlfn.XLOOKUP(J14, '(H) 26.3 Max Rates'!$A$8:$A$26, '(H) 26.3 Max Rates'!$G$8:$G$26)</f>
        <v>7.1999999999999995E-2</v>
      </c>
      <c r="L14" s="258">
        <f t="shared" si="2"/>
        <v>8.199999999999999E-2</v>
      </c>
      <c r="M14" s="222"/>
      <c r="N14" s="261">
        <v>45200</v>
      </c>
      <c r="O14" s="261">
        <v>45291</v>
      </c>
      <c r="P14" s="262">
        <f>_xlfn.XLOOKUP('(H) 26.3 Max Rates'!$N14, '(H) 26.3 Max Rates'!$I$8:$I$27, '(H) 26.3 Max Rates'!$L$8:$L$27)</f>
        <v>8.199999999999999E-2</v>
      </c>
    </row>
    <row r="15" spans="1:16" x14ac:dyDescent="0.35">
      <c r="A15" s="200">
        <v>45306</v>
      </c>
      <c r="B15" s="254">
        <v>7.1999999999999995E-2</v>
      </c>
      <c r="C15" s="254">
        <v>7.1999999999999995E-2</v>
      </c>
      <c r="D15" s="254">
        <v>7.1999999999999995E-2</v>
      </c>
      <c r="E15" s="254">
        <v>7.1999999999999995E-2</v>
      </c>
      <c r="F15" s="254">
        <v>7.1999999999999995E-2</v>
      </c>
      <c r="G15" s="254">
        <f t="shared" si="1"/>
        <v>7.1999999999999995E-2</v>
      </c>
      <c r="H15" s="222"/>
      <c r="I15" s="255">
        <v>45292</v>
      </c>
      <c r="J15" s="255">
        <v>45214</v>
      </c>
      <c r="K15" s="256">
        <f>_xlfn.XLOOKUP(J15, '(H) 26.3 Max Rates'!$A$8:$A$26, '(H) 26.3 Max Rates'!$G$8:$G$26)</f>
        <v>7.1999999999999995E-2</v>
      </c>
      <c r="L15" s="254">
        <f t="shared" si="2"/>
        <v>8.199999999999999E-2</v>
      </c>
      <c r="M15" s="222"/>
      <c r="N15" s="233">
        <v>45292</v>
      </c>
      <c r="O15" s="233">
        <v>45382</v>
      </c>
      <c r="P15" s="257">
        <f>_xlfn.XLOOKUP('(H) 26.3 Max Rates'!$N15, '(H) 26.3 Max Rates'!$I$8:$I$27, '(H) 26.3 Max Rates'!$L$8:$L$27)</f>
        <v>8.199999999999999E-2</v>
      </c>
    </row>
    <row r="16" spans="1:16" x14ac:dyDescent="0.35">
      <c r="A16" s="201">
        <v>45397</v>
      </c>
      <c r="B16" s="258">
        <v>7.1999999999999995E-2</v>
      </c>
      <c r="C16" s="258">
        <v>7.1999999999999995E-2</v>
      </c>
      <c r="D16" s="258">
        <v>7.1999999999999995E-2</v>
      </c>
      <c r="E16" s="258">
        <v>7.1999999999999995E-2</v>
      </c>
      <c r="F16" s="258">
        <v>7.1999999999999995E-2</v>
      </c>
      <c r="G16" s="258">
        <f t="shared" si="1"/>
        <v>7.1999999999999995E-2</v>
      </c>
      <c r="H16" s="222"/>
      <c r="I16" s="259">
        <v>45383</v>
      </c>
      <c r="J16" s="259">
        <v>45306</v>
      </c>
      <c r="K16" s="260">
        <f>_xlfn.XLOOKUP(J16, '(H) 26.3 Max Rates'!$A$8:$A$26, '(H) 26.3 Max Rates'!$G$8:$G$26)</f>
        <v>7.1999999999999995E-2</v>
      </c>
      <c r="L16" s="258">
        <f t="shared" si="2"/>
        <v>8.199999999999999E-2</v>
      </c>
      <c r="M16" s="222"/>
      <c r="N16" s="261">
        <v>45383</v>
      </c>
      <c r="O16" s="261">
        <v>45473</v>
      </c>
      <c r="P16" s="262">
        <f>_xlfn.XLOOKUP('(H) 26.3 Max Rates'!$N16, '(H) 26.3 Max Rates'!$I$8:$I$27, '(H) 26.3 Max Rates'!$L$8:$L$27)</f>
        <v>8.199999999999999E-2</v>
      </c>
    </row>
    <row r="17" spans="1:16" x14ac:dyDescent="0.35">
      <c r="A17" s="200">
        <v>45488</v>
      </c>
      <c r="B17" s="254">
        <v>6.9500000000000006E-2</v>
      </c>
      <c r="C17" s="254">
        <v>6.9500000000000006E-2</v>
      </c>
      <c r="D17" s="254">
        <v>6.9500000000000006E-2</v>
      </c>
      <c r="E17" s="254">
        <v>6.9500000000000006E-2</v>
      </c>
      <c r="F17" s="254">
        <v>6.9500000000000006E-2</v>
      </c>
      <c r="G17" s="254">
        <f t="shared" si="1"/>
        <v>6.9500000000000006E-2</v>
      </c>
      <c r="H17" s="222"/>
      <c r="I17" s="255">
        <v>45474</v>
      </c>
      <c r="J17" s="255">
        <v>45397</v>
      </c>
      <c r="K17" s="256">
        <f>_xlfn.XLOOKUP(J17, '(H) 26.3 Max Rates'!$A$8:$A$26, '(H) 26.3 Max Rates'!$G$8:$G$26)</f>
        <v>7.1999999999999995E-2</v>
      </c>
      <c r="L17" s="254">
        <f t="shared" si="2"/>
        <v>8.199999999999999E-2</v>
      </c>
      <c r="M17" s="222"/>
      <c r="N17" s="233">
        <v>45474</v>
      </c>
      <c r="O17" s="233">
        <v>45565</v>
      </c>
      <c r="P17" s="257">
        <f>_xlfn.XLOOKUP('(H) 26.3 Max Rates'!$N17, '(H) 26.3 Max Rates'!$I$8:$I$27, '(H) 26.3 Max Rates'!$L$8:$L$27)</f>
        <v>8.199999999999999E-2</v>
      </c>
    </row>
    <row r="18" spans="1:16" x14ac:dyDescent="0.35">
      <c r="A18" s="201">
        <v>45580</v>
      </c>
      <c r="B18" s="258">
        <v>6.4500000000000002E-2</v>
      </c>
      <c r="C18" s="258">
        <v>6.4500000000000002E-2</v>
      </c>
      <c r="D18" s="258">
        <v>6.4500000000000002E-2</v>
      </c>
      <c r="E18" s="258">
        <v>6.4500000000000002E-2</v>
      </c>
      <c r="F18" s="258">
        <v>6.4500000000000002E-2</v>
      </c>
      <c r="G18" s="258">
        <f t="shared" si="1"/>
        <v>6.4500000000000002E-2</v>
      </c>
      <c r="H18" s="222"/>
      <c r="I18" s="259">
        <v>45566</v>
      </c>
      <c r="J18" s="259">
        <v>45488</v>
      </c>
      <c r="K18" s="260">
        <f>_xlfn.XLOOKUP(J18, '(H) 26.3 Max Rates'!$A$8:$A$26, '(H) 26.3 Max Rates'!$G$8:$G$26)</f>
        <v>6.9500000000000006E-2</v>
      </c>
      <c r="L18" s="258">
        <f t="shared" si="2"/>
        <v>7.9500000000000001E-2</v>
      </c>
      <c r="M18" s="222"/>
      <c r="N18" s="261">
        <v>45566</v>
      </c>
      <c r="O18" s="261">
        <v>45657</v>
      </c>
      <c r="P18" s="262">
        <f>_xlfn.XLOOKUP('(H) 26.3 Max Rates'!$N18, '(H) 26.3 Max Rates'!$I$8:$I$27, '(H) 26.3 Max Rates'!$L$8:$L$27)</f>
        <v>7.9500000000000001E-2</v>
      </c>
    </row>
    <row r="19" spans="1:16" x14ac:dyDescent="0.35">
      <c r="A19" s="200">
        <v>45672</v>
      </c>
      <c r="B19" s="254">
        <v>5.45E-2</v>
      </c>
      <c r="C19" s="254">
        <v>5.45E-2</v>
      </c>
      <c r="D19" s="254">
        <v>5.45E-2</v>
      </c>
      <c r="E19" s="254">
        <v>5.45E-2</v>
      </c>
      <c r="F19" s="254">
        <v>5.45E-2</v>
      </c>
      <c r="G19" s="254">
        <f t="shared" si="1"/>
        <v>5.4500000000000007E-2</v>
      </c>
      <c r="H19" s="222"/>
      <c r="I19" s="255">
        <v>45658</v>
      </c>
      <c r="J19" s="255">
        <v>45580</v>
      </c>
      <c r="K19" s="256">
        <f>_xlfn.XLOOKUP(J19, '(H) 26.3 Max Rates'!$A$8:$A$26, '(H) 26.3 Max Rates'!$G$8:$G$26)</f>
        <v>6.4500000000000002E-2</v>
      </c>
      <c r="L19" s="254">
        <f t="shared" si="2"/>
        <v>7.4499999999999997E-2</v>
      </c>
      <c r="M19" s="222"/>
      <c r="N19" s="233">
        <v>45658</v>
      </c>
      <c r="O19" s="233">
        <v>45747</v>
      </c>
      <c r="P19" s="257">
        <f>_xlfn.XLOOKUP('(H) 26.3 Max Rates'!$N19, '(H) 26.3 Max Rates'!$I$8:$I$27, '(H) 26.3 Max Rates'!$L$8:$L$27)</f>
        <v>7.4499999999999997E-2</v>
      </c>
    </row>
    <row r="20" spans="1:16" x14ac:dyDescent="0.35">
      <c r="A20" s="201">
        <v>45762</v>
      </c>
      <c r="B20" s="258">
        <v>4.9500000000000002E-2</v>
      </c>
      <c r="C20" s="258">
        <v>4.9500000000000002E-2</v>
      </c>
      <c r="D20" s="258">
        <v>4.9500000000000002E-2</v>
      </c>
      <c r="E20" s="258">
        <v>4.9500000000000002E-2</v>
      </c>
      <c r="F20" s="258">
        <v>4.9500000000000002E-2</v>
      </c>
      <c r="G20" s="258">
        <f t="shared" si="1"/>
        <v>4.9500000000000002E-2</v>
      </c>
      <c r="H20" s="222"/>
      <c r="I20" s="259">
        <v>45748</v>
      </c>
      <c r="J20" s="259">
        <v>45672</v>
      </c>
      <c r="K20" s="260">
        <f>_xlfn.XLOOKUP(J20, '(H) 26.3 Max Rates'!$A$8:$A$26, '(H) 26.3 Max Rates'!$G$8:$G$26)</f>
        <v>5.4500000000000007E-2</v>
      </c>
      <c r="L20" s="258">
        <f t="shared" si="2"/>
        <v>6.4500000000000002E-2</v>
      </c>
      <c r="M20" s="222"/>
      <c r="N20" s="261">
        <v>45748</v>
      </c>
      <c r="O20" s="261">
        <v>46203</v>
      </c>
      <c r="P20" s="262">
        <f>_xlfn.XLOOKUP('(H) 26.3 Max Rates'!$N20, '(H) 26.3 Max Rates'!$I$8:$I$27, '(H) 26.3 Max Rates'!$L$8:$L$27)</f>
        <v>6.4500000000000002E-2</v>
      </c>
    </row>
    <row r="21" spans="1:16" x14ac:dyDescent="0.35">
      <c r="A21" s="200">
        <v>45853</v>
      </c>
      <c r="B21" s="254"/>
      <c r="C21" s="254"/>
      <c r="D21" s="254"/>
      <c r="E21" s="254"/>
      <c r="F21" s="254"/>
      <c r="G21" s="254">
        <f t="shared" si="1"/>
        <v>0</v>
      </c>
      <c r="H21" s="222"/>
      <c r="I21" s="255">
        <v>45839</v>
      </c>
      <c r="J21" s="255">
        <v>45762</v>
      </c>
      <c r="K21" s="256">
        <f>_xlfn.XLOOKUP(J21, '(H) 26.3 Max Rates'!$A$8:$A$26, '(H) 26.3 Max Rates'!$G$8:$G$26)</f>
        <v>4.9500000000000002E-2</v>
      </c>
      <c r="L21" s="254">
        <f t="shared" si="2"/>
        <v>5.9500000000000004E-2</v>
      </c>
      <c r="M21" s="222"/>
      <c r="N21" s="233">
        <v>45839</v>
      </c>
      <c r="O21" s="233">
        <v>45930</v>
      </c>
      <c r="P21" s="257">
        <f>_xlfn.XLOOKUP('(H) 26.3 Max Rates'!$N21, '(H) 26.3 Max Rates'!$I$8:$I$27, '(H) 26.3 Max Rates'!$L$8:$L$27)</f>
        <v>5.9500000000000004E-2</v>
      </c>
    </row>
    <row r="22" spans="1:16" x14ac:dyDescent="0.35">
      <c r="A22" s="201">
        <v>45945</v>
      </c>
      <c r="B22" s="258"/>
      <c r="C22" s="258"/>
      <c r="D22" s="258"/>
      <c r="E22" s="258"/>
      <c r="F22" s="258"/>
      <c r="G22" s="258">
        <f t="shared" si="1"/>
        <v>0</v>
      </c>
      <c r="H22" s="222"/>
      <c r="I22" s="259">
        <v>45931</v>
      </c>
      <c r="J22" s="259">
        <v>45853</v>
      </c>
      <c r="K22" s="260">
        <f>_xlfn.XLOOKUP(J22, '(H) 26.3 Max Rates'!$A$8:$A$26, '(H) 26.3 Max Rates'!$G$8:$G$26)</f>
        <v>0</v>
      </c>
      <c r="L22" s="258">
        <f t="shared" si="2"/>
        <v>0.01</v>
      </c>
      <c r="M22" s="222"/>
      <c r="N22" s="261">
        <v>45931</v>
      </c>
      <c r="O22" s="261">
        <v>46022</v>
      </c>
      <c r="P22" s="262">
        <f>_xlfn.XLOOKUP('(H) 26.3 Max Rates'!$N22, '(H) 26.3 Max Rates'!$I$8:$I$27, '(H) 26.3 Max Rates'!$L$8:$L$27)</f>
        <v>0.01</v>
      </c>
    </row>
    <row r="23" spans="1:16" x14ac:dyDescent="0.35">
      <c r="A23" s="200">
        <v>46037</v>
      </c>
      <c r="B23" s="254"/>
      <c r="C23" s="254"/>
      <c r="D23" s="254"/>
      <c r="E23" s="254"/>
      <c r="F23" s="254"/>
      <c r="G23" s="254">
        <f t="shared" si="1"/>
        <v>0</v>
      </c>
      <c r="H23" s="222"/>
      <c r="I23" s="255">
        <v>46023</v>
      </c>
      <c r="J23" s="255">
        <v>45945</v>
      </c>
      <c r="K23" s="256">
        <f>_xlfn.XLOOKUP(J23, '(H) 26.3 Max Rates'!$A$8:$A$26, '(H) 26.3 Max Rates'!$G$8:$G$26)</f>
        <v>0</v>
      </c>
      <c r="L23" s="254">
        <f t="shared" si="2"/>
        <v>0.01</v>
      </c>
      <c r="M23" s="222"/>
      <c r="N23" s="233">
        <v>46023</v>
      </c>
      <c r="O23" s="233">
        <v>46112</v>
      </c>
      <c r="P23" s="257">
        <f>_xlfn.XLOOKUP('(H) 26.3 Max Rates'!$N23, '(H) 26.3 Max Rates'!$I$8:$I$27, '(H) 26.3 Max Rates'!$L$8:$L$27)</f>
        <v>0.01</v>
      </c>
    </row>
    <row r="24" spans="1:16" x14ac:dyDescent="0.35">
      <c r="A24" s="201">
        <v>46127</v>
      </c>
      <c r="B24" s="258"/>
      <c r="C24" s="258"/>
      <c r="D24" s="258"/>
      <c r="E24" s="258"/>
      <c r="F24" s="258"/>
      <c r="G24" s="258">
        <f t="shared" si="1"/>
        <v>0</v>
      </c>
      <c r="H24" s="222"/>
      <c r="I24" s="259">
        <v>46113</v>
      </c>
      <c r="J24" s="259">
        <v>46037</v>
      </c>
      <c r="K24" s="260">
        <f>_xlfn.XLOOKUP(J24, '(H) 26.3 Max Rates'!$A$8:$A$26, '(H) 26.3 Max Rates'!$G$8:$G$26)</f>
        <v>0</v>
      </c>
      <c r="L24" s="258">
        <f t="shared" si="2"/>
        <v>0.01</v>
      </c>
      <c r="M24" s="222"/>
      <c r="N24" s="261">
        <v>46113</v>
      </c>
      <c r="O24" s="261">
        <v>46203</v>
      </c>
      <c r="P24" s="262">
        <f>_xlfn.XLOOKUP('(H) 26.3 Max Rates'!$N24, '(H) 26.3 Max Rates'!$I$8:$I$27, '(H) 26.3 Max Rates'!$L$8:$L$27)</f>
        <v>0.01</v>
      </c>
    </row>
    <row r="25" spans="1:16" x14ac:dyDescent="0.35">
      <c r="A25" s="200">
        <v>46218</v>
      </c>
      <c r="B25" s="254"/>
      <c r="C25" s="254"/>
      <c r="D25" s="254"/>
      <c r="E25" s="254"/>
      <c r="F25" s="254"/>
      <c r="G25" s="254">
        <f t="shared" si="1"/>
        <v>0</v>
      </c>
      <c r="H25" s="222"/>
      <c r="I25" s="255">
        <v>46204</v>
      </c>
      <c r="J25" s="255">
        <v>46127</v>
      </c>
      <c r="K25" s="256">
        <f>_xlfn.XLOOKUP(J25, '(H) 26.3 Max Rates'!$A$8:$A$26, '(H) 26.3 Max Rates'!$G$8:$G$26)</f>
        <v>0</v>
      </c>
      <c r="L25" s="254">
        <f t="shared" si="2"/>
        <v>0.01</v>
      </c>
      <c r="M25" s="222"/>
      <c r="N25" s="233">
        <v>46204</v>
      </c>
      <c r="O25" s="233">
        <v>46295</v>
      </c>
      <c r="P25" s="257">
        <f>_xlfn.XLOOKUP('(H) 26.3 Max Rates'!$N25, '(H) 26.3 Max Rates'!$I$8:$I$27, '(H) 26.3 Max Rates'!$L$8:$L$27)</f>
        <v>0.01</v>
      </c>
    </row>
    <row r="26" spans="1:16" x14ac:dyDescent="0.35">
      <c r="A26" s="202">
        <v>46310</v>
      </c>
      <c r="B26" s="263"/>
      <c r="C26" s="263"/>
      <c r="D26" s="263"/>
      <c r="E26" s="263"/>
      <c r="F26" s="263"/>
      <c r="G26" s="263">
        <f t="shared" si="1"/>
        <v>0</v>
      </c>
      <c r="H26" s="222"/>
      <c r="I26" s="259">
        <v>46296</v>
      </c>
      <c r="J26" s="259">
        <v>46218</v>
      </c>
      <c r="K26" s="260">
        <f>_xlfn.XLOOKUP(J26, '(H) 26.3 Max Rates'!$A$8:$A$26, '(H) 26.3 Max Rates'!$G$8:$G$26)</f>
        <v>0</v>
      </c>
      <c r="L26" s="258">
        <f t="shared" si="2"/>
        <v>0.01</v>
      </c>
      <c r="M26" s="222"/>
      <c r="N26" s="261">
        <v>46296</v>
      </c>
      <c r="O26" s="261">
        <v>46387</v>
      </c>
      <c r="P26" s="262">
        <f>_xlfn.XLOOKUP('(H) 26.3 Max Rates'!$N26, '(H) 26.3 Max Rates'!$I$8:$I$27, '(H) 26.3 Max Rates'!$L$8:$L$27)</f>
        <v>0.01</v>
      </c>
    </row>
    <row r="27" spans="1:16" x14ac:dyDescent="0.35">
      <c r="A27" s="222"/>
      <c r="B27" s="222"/>
      <c r="C27" s="222"/>
      <c r="D27" s="222"/>
      <c r="E27" s="222"/>
      <c r="F27" s="222"/>
      <c r="G27" s="222"/>
      <c r="H27" s="222"/>
      <c r="I27" s="264">
        <v>46388</v>
      </c>
      <c r="J27" s="264">
        <v>46310</v>
      </c>
      <c r="K27" s="265">
        <f>_xlfn.XLOOKUP(J27, '(H) 26.3 Max Rates'!$A$8:$A$26, '(H) 26.3 Max Rates'!$G$8:$G$26)</f>
        <v>0</v>
      </c>
      <c r="L27" s="266">
        <f>K27+1%</f>
        <v>0.01</v>
      </c>
      <c r="M27" s="222"/>
      <c r="N27" s="267">
        <v>46388</v>
      </c>
      <c r="O27" s="267">
        <v>46477</v>
      </c>
      <c r="P27" s="268">
        <f>_xlfn.XLOOKUP('(H) 26.3 Max Rates'!$N27, '(H) 26.3 Max Rates'!$I$8:$I$27, '(H) 26.3 Max Rates'!$L$8:$L$27)</f>
        <v>0.01</v>
      </c>
    </row>
  </sheetData>
  <mergeCells count="6">
    <mergeCell ref="A1:P1"/>
    <mergeCell ref="A2:P2"/>
    <mergeCell ref="A3:P3"/>
    <mergeCell ref="A5:G5"/>
    <mergeCell ref="I5:L5"/>
    <mergeCell ref="N5:P5"/>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3EBA-3EBF-47B3-8BA6-201B379A77DF}">
  <sheetPr codeName="Sheet10"/>
  <dimension ref="A1:I50"/>
  <sheetViews>
    <sheetView topLeftCell="A11" zoomScale="90" zoomScaleNormal="90" workbookViewId="0">
      <selection activeCell="B8" sqref="B8:D8"/>
    </sheetView>
  </sheetViews>
  <sheetFormatPr defaultRowHeight="14.5" x14ac:dyDescent="0.35"/>
  <cols>
    <col min="1" max="1" width="20.81640625" customWidth="1"/>
    <col min="2" max="2" width="78.81640625" bestFit="1" customWidth="1"/>
    <col min="3" max="3" width="18.453125" style="100" bestFit="1" customWidth="1"/>
    <col min="4" max="4" width="13.54296875" style="101" bestFit="1" customWidth="1"/>
    <col min="5" max="5" width="12.26953125" style="108" bestFit="1" customWidth="1"/>
    <col min="6" max="6" width="5.26953125" style="115" customWidth="1"/>
    <col min="7" max="7" width="18.453125" customWidth="1"/>
    <col min="8" max="8" width="10.81640625" customWidth="1"/>
    <col min="9" max="9" width="13.1796875" customWidth="1"/>
  </cols>
  <sheetData>
    <row r="1" spans="1:9" ht="20" x14ac:dyDescent="0.4">
      <c r="A1" s="65"/>
      <c r="B1" s="65"/>
      <c r="C1" s="86"/>
      <c r="D1" s="87"/>
      <c r="E1" s="88"/>
      <c r="F1" s="88"/>
      <c r="G1" s="65"/>
      <c r="H1" s="65"/>
      <c r="I1" s="66" t="s">
        <v>190</v>
      </c>
    </row>
    <row r="2" spans="1:9" ht="20" x14ac:dyDescent="0.4">
      <c r="A2" s="65"/>
      <c r="B2" s="65"/>
      <c r="C2" s="86"/>
      <c r="D2" s="87"/>
      <c r="E2" s="88"/>
      <c r="F2" s="88"/>
      <c r="G2" s="65"/>
      <c r="H2" s="65"/>
      <c r="I2" s="66" t="s">
        <v>192</v>
      </c>
    </row>
    <row r="3" spans="1:9" ht="15.5" x14ac:dyDescent="0.35">
      <c r="A3" s="65"/>
      <c r="B3" s="65"/>
      <c r="C3" s="86"/>
      <c r="D3" s="87"/>
      <c r="E3" s="88"/>
      <c r="F3" s="88"/>
      <c r="G3" s="65"/>
      <c r="H3" s="65"/>
      <c r="I3" s="89" t="s">
        <v>379</v>
      </c>
    </row>
    <row r="4" spans="1:9" ht="15.5" x14ac:dyDescent="0.35">
      <c r="A4" s="65"/>
      <c r="B4" s="65"/>
      <c r="C4" s="86"/>
      <c r="D4" s="87"/>
      <c r="E4" s="88"/>
      <c r="F4" s="88"/>
      <c r="G4" s="65"/>
      <c r="H4" s="65"/>
      <c r="I4" s="90" t="s">
        <v>380</v>
      </c>
    </row>
    <row r="7" spans="1:9" ht="15.5" x14ac:dyDescent="0.35">
      <c r="A7" s="311" t="s">
        <v>381</v>
      </c>
      <c r="B7" s="311"/>
      <c r="C7" s="311"/>
      <c r="D7" s="311"/>
      <c r="E7" s="311"/>
      <c r="F7" s="311"/>
      <c r="G7" s="311"/>
      <c r="H7" s="311"/>
      <c r="I7" s="311"/>
    </row>
    <row r="8" spans="1:9" ht="15.5" x14ac:dyDescent="0.35">
      <c r="A8" s="91" t="s">
        <v>382</v>
      </c>
      <c r="C8" s="363" t="s">
        <v>383</v>
      </c>
      <c r="D8" s="363"/>
      <c r="E8" s="364"/>
      <c r="F8" s="113"/>
      <c r="G8" s="365" t="s">
        <v>126</v>
      </c>
      <c r="H8" s="363"/>
      <c r="I8" s="364"/>
    </row>
    <row r="9" spans="1:9" ht="15.5" x14ac:dyDescent="0.35">
      <c r="B9" s="222"/>
      <c r="C9" s="92" t="s">
        <v>276</v>
      </c>
      <c r="D9" s="92" t="s">
        <v>277</v>
      </c>
      <c r="E9" s="92" t="s">
        <v>384</v>
      </c>
      <c r="F9" s="60"/>
      <c r="G9" s="92" t="s">
        <v>276</v>
      </c>
      <c r="H9" s="92" t="s">
        <v>277</v>
      </c>
      <c r="I9" s="92" t="s">
        <v>384</v>
      </c>
    </row>
    <row r="10" spans="1:9" ht="15.5" x14ac:dyDescent="0.35">
      <c r="A10" s="360" t="s">
        <v>385</v>
      </c>
      <c r="B10" s="269"/>
      <c r="C10" s="270"/>
      <c r="D10" s="271"/>
      <c r="E10" s="271">
        <f>C10*D10</f>
        <v>0</v>
      </c>
      <c r="F10" s="272"/>
      <c r="G10" s="270"/>
      <c r="H10" s="271"/>
      <c r="I10" s="271">
        <f>G10*H10</f>
        <v>0</v>
      </c>
    </row>
    <row r="11" spans="1:9" ht="15.5" x14ac:dyDescent="0.35">
      <c r="A11" s="361"/>
      <c r="B11" s="273"/>
      <c r="C11" s="270"/>
      <c r="D11" s="271"/>
      <c r="E11" s="271">
        <f>C11*D11</f>
        <v>0</v>
      </c>
      <c r="F11" s="272"/>
      <c r="G11" s="270"/>
      <c r="H11" s="271"/>
      <c r="I11" s="271">
        <f>G11*H11</f>
        <v>0</v>
      </c>
    </row>
    <row r="12" spans="1:9" ht="15.5" x14ac:dyDescent="0.35">
      <c r="A12" s="361"/>
      <c r="B12" s="273"/>
      <c r="C12" s="270"/>
      <c r="D12" s="271"/>
      <c r="E12" s="271">
        <f>C12*D12</f>
        <v>0</v>
      </c>
      <c r="F12" s="272"/>
      <c r="G12" s="270"/>
      <c r="H12" s="271"/>
      <c r="I12" s="271">
        <f>G12*H12</f>
        <v>0</v>
      </c>
    </row>
    <row r="13" spans="1:9" ht="15.5" x14ac:dyDescent="0.35">
      <c r="A13" s="362"/>
      <c r="B13" s="93" t="s">
        <v>278</v>
      </c>
      <c r="C13" s="85"/>
      <c r="D13" s="85"/>
      <c r="E13" s="85">
        <f>SUM(E10:E12)</f>
        <v>0</v>
      </c>
      <c r="F13" s="96"/>
      <c r="G13" s="85"/>
      <c r="H13" s="85"/>
      <c r="I13" s="85">
        <f>SUM(I10:I12)</f>
        <v>0</v>
      </c>
    </row>
    <row r="14" spans="1:9" ht="15.5" x14ac:dyDescent="0.35">
      <c r="A14" s="94"/>
      <c r="B14" s="95"/>
      <c r="C14" s="95"/>
      <c r="D14" s="96"/>
      <c r="E14" s="274"/>
      <c r="F14" s="274"/>
      <c r="G14" s="222"/>
      <c r="H14" s="1"/>
    </row>
    <row r="15" spans="1:9" ht="15.5" x14ac:dyDescent="0.35">
      <c r="A15" s="94"/>
      <c r="B15" s="222"/>
      <c r="C15" s="92" t="s">
        <v>276</v>
      </c>
      <c r="D15" s="92" t="s">
        <v>277</v>
      </c>
      <c r="E15" s="92" t="s">
        <v>384</v>
      </c>
      <c r="F15" s="60"/>
      <c r="G15" s="92" t="s">
        <v>276</v>
      </c>
      <c r="H15" s="92" t="s">
        <v>277</v>
      </c>
      <c r="I15" s="92" t="s">
        <v>384</v>
      </c>
    </row>
    <row r="16" spans="1:9" ht="15.5" x14ac:dyDescent="0.35">
      <c r="A16" s="357" t="s">
        <v>386</v>
      </c>
      <c r="B16" s="269"/>
      <c r="C16" s="270"/>
      <c r="D16" s="271"/>
      <c r="E16" s="271">
        <f>C16*D16</f>
        <v>0</v>
      </c>
      <c r="F16" s="272"/>
      <c r="G16" s="270"/>
      <c r="H16" s="271"/>
      <c r="I16" s="271">
        <f>G16*H16</f>
        <v>0</v>
      </c>
    </row>
    <row r="17" spans="1:9" ht="15.5" x14ac:dyDescent="0.35">
      <c r="A17" s="358"/>
      <c r="B17" s="273"/>
      <c r="C17" s="270"/>
      <c r="D17" s="271"/>
      <c r="E17" s="271">
        <f>C17*D17</f>
        <v>0</v>
      </c>
      <c r="F17" s="272"/>
      <c r="G17" s="270"/>
      <c r="H17" s="271"/>
      <c r="I17" s="271">
        <f>G17*H17</f>
        <v>0</v>
      </c>
    </row>
    <row r="18" spans="1:9" ht="15.5" x14ac:dyDescent="0.35">
      <c r="A18" s="358"/>
      <c r="B18" s="273"/>
      <c r="C18" s="270"/>
      <c r="D18" s="271"/>
      <c r="E18" s="271">
        <f>C18*D18</f>
        <v>0</v>
      </c>
      <c r="F18" s="272"/>
      <c r="G18" s="270"/>
      <c r="H18" s="271"/>
      <c r="I18" s="271">
        <f>G18*H18</f>
        <v>0</v>
      </c>
    </row>
    <row r="19" spans="1:9" ht="15.5" x14ac:dyDescent="0.35">
      <c r="A19" s="359"/>
      <c r="B19" s="93" t="s">
        <v>278</v>
      </c>
      <c r="C19" s="85"/>
      <c r="D19" s="85"/>
      <c r="E19" s="85">
        <f>SUM(E16:E18)</f>
        <v>0</v>
      </c>
      <c r="F19" s="96"/>
      <c r="G19" s="85"/>
      <c r="H19" s="85"/>
      <c r="I19" s="85">
        <f>SUM(I16:I18)</f>
        <v>0</v>
      </c>
    </row>
    <row r="20" spans="1:9" ht="15.5" x14ac:dyDescent="0.35">
      <c r="B20" s="59"/>
      <c r="C20" s="275"/>
      <c r="D20" s="276"/>
      <c r="E20" s="277"/>
      <c r="F20" s="274"/>
      <c r="G20" s="1"/>
      <c r="H20" s="1"/>
    </row>
    <row r="21" spans="1:9" ht="15.5" x14ac:dyDescent="0.35">
      <c r="B21" s="97"/>
      <c r="C21" s="278"/>
      <c r="D21" s="278"/>
      <c r="E21" s="84">
        <f>E13-E19</f>
        <v>0</v>
      </c>
      <c r="F21" s="84"/>
      <c r="G21" s="231"/>
      <c r="H21" s="112"/>
      <c r="I21" s="84">
        <f>I13-I19</f>
        <v>0</v>
      </c>
    </row>
    <row r="22" spans="1:9" ht="15.5" x14ac:dyDescent="0.35">
      <c r="B22" s="59"/>
      <c r="C22" s="275"/>
      <c r="D22" s="276"/>
      <c r="E22" s="277"/>
      <c r="F22" s="274"/>
      <c r="G22" s="222"/>
      <c r="H22" s="1"/>
    </row>
    <row r="23" spans="1:9" ht="15.5" x14ac:dyDescent="0.35">
      <c r="A23" s="311" t="s">
        <v>387</v>
      </c>
      <c r="B23" s="311"/>
      <c r="C23" s="311"/>
      <c r="D23" s="311"/>
      <c r="E23" s="311"/>
      <c r="F23" s="311"/>
      <c r="G23" s="311"/>
      <c r="H23" s="311"/>
      <c r="I23" s="311"/>
    </row>
    <row r="24" spans="1:9" ht="15.5" x14ac:dyDescent="0.35">
      <c r="A24" s="74"/>
      <c r="B24" s="74"/>
      <c r="C24" s="363" t="s">
        <v>383</v>
      </c>
      <c r="D24" s="363"/>
      <c r="E24" s="364"/>
      <c r="F24" s="113"/>
      <c r="G24" s="363" t="s">
        <v>126</v>
      </c>
      <c r="H24" s="363"/>
      <c r="I24" s="364"/>
    </row>
    <row r="25" spans="1:9" ht="15.5" x14ac:dyDescent="0.35">
      <c r="C25" s="92" t="s">
        <v>276</v>
      </c>
      <c r="D25" s="92" t="s">
        <v>277</v>
      </c>
      <c r="E25" s="92" t="s">
        <v>384</v>
      </c>
      <c r="F25" s="60"/>
      <c r="G25" s="92" t="s">
        <v>276</v>
      </c>
      <c r="H25" s="92" t="s">
        <v>277</v>
      </c>
      <c r="I25" s="92" t="s">
        <v>384</v>
      </c>
    </row>
    <row r="26" spans="1:9" ht="15.5" x14ac:dyDescent="0.35">
      <c r="A26" s="360" t="s">
        <v>385</v>
      </c>
      <c r="B26" s="279"/>
      <c r="C26" s="270"/>
      <c r="D26" s="271"/>
      <c r="E26" s="271">
        <f>C26*D26</f>
        <v>0</v>
      </c>
      <c r="F26" s="272"/>
      <c r="G26" s="270"/>
      <c r="H26" s="271"/>
      <c r="I26" s="271">
        <f>G26*H26</f>
        <v>0</v>
      </c>
    </row>
    <row r="27" spans="1:9" ht="15.5" x14ac:dyDescent="0.35">
      <c r="A27" s="361"/>
      <c r="B27" s="280"/>
      <c r="C27" s="270"/>
      <c r="D27" s="271"/>
      <c r="E27" s="271"/>
      <c r="F27" s="272"/>
      <c r="G27" s="270"/>
      <c r="H27" s="271"/>
      <c r="I27" s="271"/>
    </row>
    <row r="28" spans="1:9" ht="15.5" x14ac:dyDescent="0.35">
      <c r="A28" s="361"/>
      <c r="B28" s="280"/>
      <c r="C28" s="270"/>
      <c r="D28" s="271"/>
      <c r="E28" s="271">
        <f>C28*D28</f>
        <v>0</v>
      </c>
      <c r="F28" s="272"/>
      <c r="G28" s="270"/>
      <c r="H28" s="271"/>
      <c r="I28" s="271">
        <f>G28*H28</f>
        <v>0</v>
      </c>
    </row>
    <row r="29" spans="1:9" ht="15.5" x14ac:dyDescent="0.35">
      <c r="A29" s="362"/>
      <c r="B29" s="98" t="s">
        <v>278</v>
      </c>
      <c r="C29" s="99"/>
      <c r="D29" s="99"/>
      <c r="E29" s="85">
        <f>SUM(E26:E28)</f>
        <v>0</v>
      </c>
      <c r="F29" s="96"/>
      <c r="G29" s="99"/>
      <c r="H29" s="99"/>
      <c r="I29" s="85">
        <f>SUM(I26:I28)</f>
        <v>0</v>
      </c>
    </row>
    <row r="30" spans="1:9" x14ac:dyDescent="0.35">
      <c r="E30" s="102"/>
      <c r="F30" s="114"/>
      <c r="G30" s="1"/>
      <c r="H30" s="1"/>
    </row>
    <row r="31" spans="1:9" ht="15.5" x14ac:dyDescent="0.35">
      <c r="A31" s="94"/>
      <c r="B31" s="222"/>
      <c r="C31" s="92" t="s">
        <v>276</v>
      </c>
      <c r="D31" s="92" t="s">
        <v>277</v>
      </c>
      <c r="E31" s="92" t="s">
        <v>384</v>
      </c>
      <c r="F31" s="60"/>
      <c r="G31" s="92" t="s">
        <v>276</v>
      </c>
      <c r="H31" s="92" t="s">
        <v>277</v>
      </c>
      <c r="I31" s="92" t="s">
        <v>384</v>
      </c>
    </row>
    <row r="32" spans="1:9" ht="15.5" x14ac:dyDescent="0.35">
      <c r="A32" s="357" t="s">
        <v>386</v>
      </c>
      <c r="B32" s="279" t="s">
        <v>388</v>
      </c>
      <c r="C32" s="281"/>
      <c r="D32" s="282"/>
      <c r="E32" s="271">
        <f>IF(E21&gt;=0,0,-E21)</f>
        <v>0</v>
      </c>
      <c r="F32" s="272"/>
      <c r="G32" s="283"/>
      <c r="H32" s="282"/>
      <c r="I32" s="271">
        <f>IF(I21&gt;=0,0,-I21)</f>
        <v>0</v>
      </c>
    </row>
    <row r="33" spans="1:9" ht="15.5" x14ac:dyDescent="0.35">
      <c r="A33" s="358"/>
      <c r="B33" s="280"/>
      <c r="C33" s="284"/>
      <c r="D33" s="271"/>
      <c r="E33" s="271">
        <f>C33*D33</f>
        <v>0</v>
      </c>
      <c r="F33" s="272"/>
      <c r="G33" s="270"/>
      <c r="H33" s="271"/>
      <c r="I33" s="271">
        <f>G33*H33</f>
        <v>0</v>
      </c>
    </row>
    <row r="34" spans="1:9" ht="15.5" x14ac:dyDescent="0.35">
      <c r="A34" s="358"/>
      <c r="B34" s="280"/>
      <c r="C34" s="284"/>
      <c r="D34" s="271"/>
      <c r="E34" s="271">
        <f>C34*D34</f>
        <v>0</v>
      </c>
      <c r="F34" s="272"/>
      <c r="G34" s="270"/>
      <c r="H34" s="271"/>
      <c r="I34" s="271">
        <f>G34*H34</f>
        <v>0</v>
      </c>
    </row>
    <row r="35" spans="1:9" ht="15.5" x14ac:dyDescent="0.35">
      <c r="A35" s="359"/>
      <c r="B35" s="98" t="s">
        <v>278</v>
      </c>
      <c r="C35" s="103"/>
      <c r="D35" s="85"/>
      <c r="E35" s="85">
        <f>SUM(E32:E34)</f>
        <v>0</v>
      </c>
      <c r="F35" s="96"/>
      <c r="G35" s="85"/>
      <c r="H35" s="85"/>
      <c r="I35" s="85">
        <f>SUM(I32:I34)</f>
        <v>0</v>
      </c>
    </row>
    <row r="36" spans="1:9" ht="15.5" x14ac:dyDescent="0.35">
      <c r="B36" s="59"/>
      <c r="C36" s="275"/>
      <c r="D36" s="276"/>
      <c r="E36" s="277"/>
      <c r="F36" s="274"/>
      <c r="G36" s="1"/>
      <c r="H36" s="1"/>
    </row>
    <row r="37" spans="1:9" ht="15.5" x14ac:dyDescent="0.35">
      <c r="B37" s="97"/>
      <c r="C37" s="278"/>
      <c r="D37" s="278"/>
      <c r="E37" s="84">
        <f>E29-E35</f>
        <v>0</v>
      </c>
      <c r="F37" s="84"/>
      <c r="G37" s="231"/>
      <c r="H37" s="112"/>
      <c r="I37" s="84">
        <f>I29-I35</f>
        <v>0</v>
      </c>
    </row>
    <row r="38" spans="1:9" ht="15.5" x14ac:dyDescent="0.35">
      <c r="B38" s="222"/>
      <c r="C38" s="275"/>
      <c r="D38" s="276"/>
      <c r="E38" s="102"/>
      <c r="F38" s="114"/>
      <c r="G38" s="1"/>
      <c r="H38" s="1"/>
    </row>
    <row r="39" spans="1:9" ht="16" thickBot="1" x14ac:dyDescent="0.4">
      <c r="B39" s="222"/>
      <c r="C39" s="275"/>
      <c r="D39" s="276"/>
      <c r="E39" s="102"/>
      <c r="F39" s="114"/>
      <c r="G39" s="1"/>
      <c r="H39" s="1"/>
    </row>
    <row r="40" spans="1:9" ht="15.5" x14ac:dyDescent="0.35">
      <c r="B40" s="110" t="s">
        <v>389</v>
      </c>
      <c r="C40" s="117">
        <f>E37</f>
        <v>0</v>
      </c>
      <c r="D40" s="285"/>
      <c r="E40" s="118"/>
      <c r="F40" s="119"/>
      <c r="G40" s="104">
        <f>I37</f>
        <v>0</v>
      </c>
      <c r="H40" s="1"/>
    </row>
    <row r="41" spans="1:9" ht="15.5" x14ac:dyDescent="0.35">
      <c r="B41" s="109" t="s">
        <v>390</v>
      </c>
      <c r="C41" s="116">
        <f>IF(E21&gt;=0,E21,0)</f>
        <v>0</v>
      </c>
      <c r="D41" s="120"/>
      <c r="E41" s="121"/>
      <c r="F41" s="114"/>
      <c r="G41" s="105">
        <f>IF(I21&gt;=0,I21,0)</f>
        <v>0</v>
      </c>
      <c r="H41" s="1"/>
    </row>
    <row r="42" spans="1:9" ht="16" thickBot="1" x14ac:dyDescent="0.4">
      <c r="B42" s="106" t="s">
        <v>391</v>
      </c>
      <c r="C42" s="122">
        <f>E19+E33+E34</f>
        <v>0</v>
      </c>
      <c r="D42" s="286"/>
      <c r="E42" s="123"/>
      <c r="F42" s="124"/>
      <c r="G42" s="107">
        <f>I19+I33+I34</f>
        <v>0</v>
      </c>
    </row>
    <row r="43" spans="1:9" ht="15.5" x14ac:dyDescent="0.35">
      <c r="B43" s="222"/>
      <c r="C43" s="275"/>
      <c r="D43" s="276"/>
    </row>
    <row r="44" spans="1:9" ht="15.5" x14ac:dyDescent="0.35">
      <c r="B44" s="222"/>
      <c r="C44" s="275"/>
      <c r="D44" s="276"/>
    </row>
    <row r="45" spans="1:9" ht="15.5" x14ac:dyDescent="0.35">
      <c r="B45" s="222"/>
      <c r="C45" s="275"/>
      <c r="D45" s="276"/>
    </row>
    <row r="46" spans="1:9" ht="15.5" x14ac:dyDescent="0.35">
      <c r="B46" s="222"/>
      <c r="C46" s="275"/>
      <c r="D46" s="276"/>
    </row>
    <row r="47" spans="1:9" ht="15.5" x14ac:dyDescent="0.35">
      <c r="B47" s="222"/>
      <c r="C47" s="275"/>
      <c r="D47" s="276"/>
    </row>
    <row r="48" spans="1:9" ht="15.5" x14ac:dyDescent="0.35">
      <c r="B48" s="222"/>
      <c r="C48" s="275"/>
      <c r="D48" s="276"/>
    </row>
    <row r="49" spans="2:4" ht="15.5" x14ac:dyDescent="0.35">
      <c r="B49" s="222"/>
      <c r="C49" s="275"/>
      <c r="D49" s="276"/>
    </row>
    <row r="50" spans="2:4" ht="15.5" x14ac:dyDescent="0.35">
      <c r="B50" s="222"/>
      <c r="C50" s="275"/>
      <c r="D50" s="276"/>
    </row>
  </sheetData>
  <dataConsolidate/>
  <mergeCells count="10">
    <mergeCell ref="A32:A35"/>
    <mergeCell ref="A7:I7"/>
    <mergeCell ref="A10:A13"/>
    <mergeCell ref="A16:A19"/>
    <mergeCell ref="A23:I23"/>
    <mergeCell ref="A26:A29"/>
    <mergeCell ref="C8:E8"/>
    <mergeCell ref="G8:I8"/>
    <mergeCell ref="C24:E24"/>
    <mergeCell ref="G24:I24"/>
  </mergeCells>
  <dataValidations count="4">
    <dataValidation allowBlank="1" showInputMessage="1" showErrorMessage="1" promptTitle="Note" prompt="If negative, balance is carried to Step 2 Redevelopment. " sqref="E21:F21 I21" xr:uid="{6F30C2F4-5934-4E76-96CB-C8674ABA2B92}"/>
    <dataValidation allowBlank="1" showInputMessage="1" showErrorMessage="1" promptTitle="Manual Entry" prompt="Enter the total number of this unit type that has not been accounted for in Step 1." sqref="C26:C28 G26:G28" xr:uid="{A4880CC5-7EDA-4F8E-858E-3C62C0BE5BBA}"/>
    <dataValidation allowBlank="1" showInputMessage="1" showErrorMessage="1" promptTitle="Manual Entry" prompt="Select the appropriate rate from the Estimate Tool. " sqref="D10:D12 D16:D18 D26:D28 D33:D34 H10:H12 H16:H18 H26:H28 H33:H34" xr:uid="{0B486B24-C2E3-413C-89C1-16C575312EC1}"/>
    <dataValidation allowBlank="1" showInputMessage="1" showErrorMessage="1" promptTitle="Manual Entry" prompt="Enter the total number of this unit type that could be exempt under intensification." sqref="C10:C12 G10:G12" xr:uid="{86121960-AF6A-4924-8520-D97C0DECBF8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7526FC-EDE7-429E-85FE-D184DE45249D}">
          <x14:formula1>
            <xm:f>'(H) Navigation'!$I$23:$I$28</xm:f>
          </x14:formula1>
          <xm:sqref>B16:B18 B10:B12 B26:B28 B33:B34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FFF4-1553-4BD5-93FB-BFC3B5C4001B}">
  <sheetPr codeName="Sheet11"/>
  <dimension ref="A1:C1596"/>
  <sheetViews>
    <sheetView topLeftCell="A1592" workbookViewId="0">
      <selection activeCell="B8" sqref="B8:D8"/>
    </sheetView>
  </sheetViews>
  <sheetFormatPr defaultColWidth="8.7265625" defaultRowHeight="15.5" x14ac:dyDescent="0.35"/>
  <cols>
    <col min="1" max="1" width="48.81640625" style="126" bestFit="1" customWidth="1"/>
    <col min="2" max="2" width="24.1796875" style="126" customWidth="1"/>
    <col min="3" max="16384" width="8.7265625" style="126"/>
  </cols>
  <sheetData>
    <row r="1" spans="1:3" x14ac:dyDescent="0.35">
      <c r="A1" s="366" t="s">
        <v>392</v>
      </c>
      <c r="B1" s="366"/>
      <c r="C1" s="366"/>
    </row>
    <row r="2" spans="1:3" x14ac:dyDescent="0.35">
      <c r="A2" s="367" t="s">
        <v>393</v>
      </c>
      <c r="B2" s="367"/>
      <c r="C2" s="367"/>
    </row>
    <row r="3" spans="1:3" x14ac:dyDescent="0.35">
      <c r="A3" s="188"/>
      <c r="B3" s="188"/>
      <c r="C3" s="188"/>
    </row>
    <row r="4" spans="1:3" x14ac:dyDescent="0.35">
      <c r="A4" s="368" t="s">
        <v>394</v>
      </c>
      <c r="B4" s="368"/>
      <c r="C4" s="368"/>
    </row>
    <row r="5" spans="1:3" x14ac:dyDescent="0.35">
      <c r="A5" s="368"/>
      <c r="B5" s="368"/>
      <c r="C5" s="368"/>
    </row>
    <row r="6" spans="1:3" x14ac:dyDescent="0.35">
      <c r="A6" s="368"/>
      <c r="B6" s="368"/>
      <c r="C6" s="368"/>
    </row>
    <row r="8" spans="1:3" x14ac:dyDescent="0.35">
      <c r="A8" s="126" t="s">
        <v>395</v>
      </c>
      <c r="B8" s="126" t="s">
        <v>396</v>
      </c>
      <c r="C8" s="126" t="s">
        <v>397</v>
      </c>
    </row>
    <row r="9" spans="1:3" x14ac:dyDescent="0.35">
      <c r="A9" s="126" t="s">
        <v>398</v>
      </c>
      <c r="B9" s="126" t="s">
        <v>399</v>
      </c>
      <c r="C9" s="126">
        <v>2022</v>
      </c>
    </row>
    <row r="10" spans="1:3" x14ac:dyDescent="0.35">
      <c r="A10" s="126" t="s">
        <v>400</v>
      </c>
      <c r="B10" s="126" t="s">
        <v>399</v>
      </c>
      <c r="C10" s="126">
        <v>2022</v>
      </c>
    </row>
    <row r="11" spans="1:3" x14ac:dyDescent="0.35">
      <c r="A11" s="126" t="s">
        <v>401</v>
      </c>
      <c r="B11" s="126" t="s">
        <v>399</v>
      </c>
      <c r="C11" s="126">
        <v>2022</v>
      </c>
    </row>
    <row r="12" spans="1:3" x14ac:dyDescent="0.35">
      <c r="A12" s="126" t="s">
        <v>402</v>
      </c>
      <c r="B12" s="126" t="s">
        <v>399</v>
      </c>
      <c r="C12" s="126">
        <v>2022</v>
      </c>
    </row>
    <row r="13" spans="1:3" x14ac:dyDescent="0.35">
      <c r="A13" s="126" t="s">
        <v>403</v>
      </c>
      <c r="B13" s="126" t="s">
        <v>399</v>
      </c>
      <c r="C13" s="126">
        <v>2022</v>
      </c>
    </row>
    <row r="14" spans="1:3" x14ac:dyDescent="0.35">
      <c r="A14" s="126" t="s">
        <v>404</v>
      </c>
      <c r="B14" s="126" t="s">
        <v>399</v>
      </c>
      <c r="C14" s="126">
        <v>2022</v>
      </c>
    </row>
    <row r="15" spans="1:3" x14ac:dyDescent="0.35">
      <c r="A15" s="126" t="s">
        <v>405</v>
      </c>
      <c r="B15" s="126" t="s">
        <v>399</v>
      </c>
      <c r="C15" s="126">
        <v>2022</v>
      </c>
    </row>
    <row r="16" spans="1:3" x14ac:dyDescent="0.35">
      <c r="A16" s="126" t="s">
        <v>406</v>
      </c>
      <c r="B16" s="126" t="s">
        <v>399</v>
      </c>
      <c r="C16" s="126">
        <v>2022</v>
      </c>
    </row>
    <row r="17" spans="1:3" x14ac:dyDescent="0.35">
      <c r="A17" s="126" t="s">
        <v>407</v>
      </c>
      <c r="B17" s="126" t="s">
        <v>399</v>
      </c>
      <c r="C17" s="126">
        <v>2022</v>
      </c>
    </row>
    <row r="18" spans="1:3" x14ac:dyDescent="0.35">
      <c r="A18" s="126" t="s">
        <v>408</v>
      </c>
      <c r="B18" s="126" t="s">
        <v>399</v>
      </c>
      <c r="C18" s="126">
        <v>2022</v>
      </c>
    </row>
    <row r="19" spans="1:3" x14ac:dyDescent="0.35">
      <c r="A19" s="126" t="s">
        <v>409</v>
      </c>
      <c r="B19" s="126" t="s">
        <v>399</v>
      </c>
      <c r="C19" s="126">
        <v>2022</v>
      </c>
    </row>
    <row r="20" spans="1:3" x14ac:dyDescent="0.35">
      <c r="A20" s="126" t="s">
        <v>410</v>
      </c>
      <c r="B20" s="126" t="s">
        <v>399</v>
      </c>
      <c r="C20" s="126">
        <v>2022</v>
      </c>
    </row>
    <row r="21" spans="1:3" x14ac:dyDescent="0.35">
      <c r="A21" s="126" t="s">
        <v>411</v>
      </c>
      <c r="B21" s="126" t="s">
        <v>399</v>
      </c>
      <c r="C21" s="126">
        <v>2022</v>
      </c>
    </row>
    <row r="22" spans="1:3" x14ac:dyDescent="0.35">
      <c r="A22" s="126" t="s">
        <v>412</v>
      </c>
      <c r="B22" s="126" t="s">
        <v>399</v>
      </c>
      <c r="C22" s="126">
        <v>2022</v>
      </c>
    </row>
    <row r="23" spans="1:3" x14ac:dyDescent="0.35">
      <c r="A23" s="126" t="s">
        <v>413</v>
      </c>
      <c r="B23" s="126" t="s">
        <v>399</v>
      </c>
      <c r="C23" s="126">
        <v>2022</v>
      </c>
    </row>
    <row r="24" spans="1:3" x14ac:dyDescent="0.35">
      <c r="A24" s="126" t="s">
        <v>414</v>
      </c>
      <c r="B24" s="126" t="s">
        <v>399</v>
      </c>
      <c r="C24" s="126">
        <v>2022</v>
      </c>
    </row>
    <row r="25" spans="1:3" x14ac:dyDescent="0.35">
      <c r="A25" s="126" t="s">
        <v>415</v>
      </c>
      <c r="B25" s="126" t="s">
        <v>399</v>
      </c>
      <c r="C25" s="126">
        <v>2022</v>
      </c>
    </row>
    <row r="26" spans="1:3" x14ac:dyDescent="0.35">
      <c r="A26" s="126" t="s">
        <v>416</v>
      </c>
      <c r="B26" s="126" t="s">
        <v>399</v>
      </c>
      <c r="C26" s="126">
        <v>2022</v>
      </c>
    </row>
    <row r="27" spans="1:3" x14ac:dyDescent="0.35">
      <c r="A27" s="126" t="s">
        <v>417</v>
      </c>
      <c r="B27" s="126" t="s">
        <v>399</v>
      </c>
      <c r="C27" s="126">
        <v>2022</v>
      </c>
    </row>
    <row r="28" spans="1:3" x14ac:dyDescent="0.35">
      <c r="A28" s="126" t="s">
        <v>418</v>
      </c>
      <c r="B28" s="126" t="s">
        <v>399</v>
      </c>
      <c r="C28" s="126">
        <v>2022</v>
      </c>
    </row>
    <row r="29" spans="1:3" x14ac:dyDescent="0.35">
      <c r="A29" s="126" t="s">
        <v>419</v>
      </c>
      <c r="B29" s="126" t="s">
        <v>399</v>
      </c>
      <c r="C29" s="126">
        <v>2022</v>
      </c>
    </row>
    <row r="30" spans="1:3" x14ac:dyDescent="0.35">
      <c r="A30" s="126" t="s">
        <v>420</v>
      </c>
      <c r="B30" s="126" t="s">
        <v>421</v>
      </c>
      <c r="C30" s="126">
        <v>2022</v>
      </c>
    </row>
    <row r="31" spans="1:3" x14ac:dyDescent="0.35">
      <c r="A31" s="126" t="s">
        <v>422</v>
      </c>
      <c r="B31" s="126" t="s">
        <v>421</v>
      </c>
      <c r="C31" s="126">
        <v>2022</v>
      </c>
    </row>
    <row r="32" spans="1:3" x14ac:dyDescent="0.35">
      <c r="A32" s="126" t="s">
        <v>423</v>
      </c>
      <c r="B32" s="126" t="s">
        <v>421</v>
      </c>
      <c r="C32" s="126">
        <v>2022</v>
      </c>
    </row>
    <row r="33" spans="1:3" x14ac:dyDescent="0.35">
      <c r="A33" s="126" t="s">
        <v>424</v>
      </c>
      <c r="B33" s="126" t="s">
        <v>421</v>
      </c>
      <c r="C33" s="126">
        <v>2022</v>
      </c>
    </row>
    <row r="34" spans="1:3" x14ac:dyDescent="0.35">
      <c r="A34" s="126" t="s">
        <v>425</v>
      </c>
      <c r="B34" s="126" t="s">
        <v>421</v>
      </c>
      <c r="C34" s="126">
        <v>2022</v>
      </c>
    </row>
    <row r="35" spans="1:3" x14ac:dyDescent="0.35">
      <c r="A35" s="126" t="s">
        <v>426</v>
      </c>
      <c r="B35" s="126" t="s">
        <v>421</v>
      </c>
      <c r="C35" s="126">
        <v>2022</v>
      </c>
    </row>
    <row r="36" spans="1:3" x14ac:dyDescent="0.35">
      <c r="A36" s="126" t="s">
        <v>427</v>
      </c>
      <c r="B36" s="126" t="s">
        <v>421</v>
      </c>
      <c r="C36" s="126">
        <v>2022</v>
      </c>
    </row>
    <row r="37" spans="1:3" x14ac:dyDescent="0.35">
      <c r="A37" s="126" t="s">
        <v>428</v>
      </c>
      <c r="B37" s="126" t="s">
        <v>421</v>
      </c>
      <c r="C37" s="126">
        <v>2022</v>
      </c>
    </row>
    <row r="38" spans="1:3" x14ac:dyDescent="0.35">
      <c r="A38" s="126" t="s">
        <v>429</v>
      </c>
      <c r="B38" s="126" t="s">
        <v>421</v>
      </c>
      <c r="C38" s="126">
        <v>2022</v>
      </c>
    </row>
    <row r="39" spans="1:3" x14ac:dyDescent="0.35">
      <c r="A39" s="126" t="s">
        <v>430</v>
      </c>
      <c r="B39" s="126" t="s">
        <v>421</v>
      </c>
      <c r="C39" s="126">
        <v>2022</v>
      </c>
    </row>
    <row r="40" spans="1:3" x14ac:dyDescent="0.35">
      <c r="A40" s="126" t="s">
        <v>431</v>
      </c>
      <c r="B40" s="126" t="s">
        <v>421</v>
      </c>
      <c r="C40" s="126">
        <v>2022</v>
      </c>
    </row>
    <row r="41" spans="1:3" x14ac:dyDescent="0.35">
      <c r="A41" s="126" t="s">
        <v>432</v>
      </c>
      <c r="B41" s="126" t="s">
        <v>421</v>
      </c>
      <c r="C41" s="126">
        <v>2022</v>
      </c>
    </row>
    <row r="42" spans="1:3" x14ac:dyDescent="0.35">
      <c r="A42" s="126" t="s">
        <v>433</v>
      </c>
      <c r="B42" s="126" t="s">
        <v>421</v>
      </c>
      <c r="C42" s="126">
        <v>2022</v>
      </c>
    </row>
    <row r="43" spans="1:3" x14ac:dyDescent="0.35">
      <c r="A43" s="126" t="s">
        <v>434</v>
      </c>
      <c r="B43" s="126" t="s">
        <v>421</v>
      </c>
      <c r="C43" s="126">
        <v>2022</v>
      </c>
    </row>
    <row r="44" spans="1:3" x14ac:dyDescent="0.35">
      <c r="A44" s="126" t="s">
        <v>435</v>
      </c>
      <c r="B44" s="126" t="s">
        <v>421</v>
      </c>
      <c r="C44" s="126">
        <v>2022</v>
      </c>
    </row>
    <row r="45" spans="1:3" x14ac:dyDescent="0.35">
      <c r="A45" s="126" t="s">
        <v>436</v>
      </c>
      <c r="B45" s="126" t="s">
        <v>421</v>
      </c>
      <c r="C45" s="126">
        <v>2022</v>
      </c>
    </row>
    <row r="46" spans="1:3" x14ac:dyDescent="0.35">
      <c r="A46" s="126" t="s">
        <v>437</v>
      </c>
      <c r="B46" s="126" t="s">
        <v>421</v>
      </c>
      <c r="C46" s="126">
        <v>2022</v>
      </c>
    </row>
    <row r="47" spans="1:3" x14ac:dyDescent="0.35">
      <c r="A47" s="126" t="s">
        <v>438</v>
      </c>
      <c r="B47" s="126" t="s">
        <v>421</v>
      </c>
      <c r="C47" s="126">
        <v>2022</v>
      </c>
    </row>
    <row r="48" spans="1:3" x14ac:dyDescent="0.35">
      <c r="A48" s="126" t="s">
        <v>439</v>
      </c>
      <c r="B48" s="126" t="s">
        <v>421</v>
      </c>
      <c r="C48" s="126">
        <v>2022</v>
      </c>
    </row>
    <row r="49" spans="1:3" x14ac:dyDescent="0.35">
      <c r="A49" s="126" t="s">
        <v>440</v>
      </c>
      <c r="B49" s="126" t="s">
        <v>421</v>
      </c>
      <c r="C49" s="126">
        <v>2022</v>
      </c>
    </row>
    <row r="50" spans="1:3" x14ac:dyDescent="0.35">
      <c r="A50" s="126" t="s">
        <v>441</v>
      </c>
      <c r="B50" s="126" t="s">
        <v>421</v>
      </c>
      <c r="C50" s="126">
        <v>2022</v>
      </c>
    </row>
    <row r="51" spans="1:3" x14ac:dyDescent="0.35">
      <c r="A51" s="126" t="s">
        <v>442</v>
      </c>
      <c r="B51" s="126" t="s">
        <v>421</v>
      </c>
      <c r="C51" s="126">
        <v>2022</v>
      </c>
    </row>
    <row r="52" spans="1:3" x14ac:dyDescent="0.35">
      <c r="A52" s="126" t="s">
        <v>443</v>
      </c>
      <c r="B52" s="126" t="s">
        <v>421</v>
      </c>
      <c r="C52" s="126">
        <v>2022</v>
      </c>
    </row>
    <row r="53" spans="1:3" x14ac:dyDescent="0.35">
      <c r="A53" s="126" t="s">
        <v>444</v>
      </c>
      <c r="B53" s="126" t="s">
        <v>421</v>
      </c>
      <c r="C53" s="126">
        <v>2022</v>
      </c>
    </row>
    <row r="54" spans="1:3" x14ac:dyDescent="0.35">
      <c r="A54" s="126" t="s">
        <v>445</v>
      </c>
      <c r="B54" s="126" t="s">
        <v>421</v>
      </c>
      <c r="C54" s="126">
        <v>2022</v>
      </c>
    </row>
    <row r="55" spans="1:3" x14ac:dyDescent="0.35">
      <c r="A55" s="126" t="s">
        <v>446</v>
      </c>
      <c r="B55" s="126" t="s">
        <v>421</v>
      </c>
      <c r="C55" s="126">
        <v>2022</v>
      </c>
    </row>
    <row r="56" spans="1:3" x14ac:dyDescent="0.35">
      <c r="A56" s="126" t="s">
        <v>447</v>
      </c>
      <c r="B56" s="126" t="s">
        <v>421</v>
      </c>
      <c r="C56" s="126">
        <v>2022</v>
      </c>
    </row>
    <row r="57" spans="1:3" x14ac:dyDescent="0.35">
      <c r="A57" s="126" t="s">
        <v>448</v>
      </c>
      <c r="B57" s="126" t="s">
        <v>421</v>
      </c>
      <c r="C57" s="126">
        <v>2022</v>
      </c>
    </row>
    <row r="58" spans="1:3" x14ac:dyDescent="0.35">
      <c r="A58" s="126" t="s">
        <v>449</v>
      </c>
      <c r="B58" s="126" t="s">
        <v>421</v>
      </c>
      <c r="C58" s="126">
        <v>2022</v>
      </c>
    </row>
    <row r="59" spans="1:3" x14ac:dyDescent="0.35">
      <c r="A59" s="126" t="s">
        <v>450</v>
      </c>
      <c r="B59" s="126" t="s">
        <v>421</v>
      </c>
      <c r="C59" s="126">
        <v>2022</v>
      </c>
    </row>
    <row r="60" spans="1:3" x14ac:dyDescent="0.35">
      <c r="A60" s="126" t="s">
        <v>451</v>
      </c>
      <c r="B60" s="126" t="s">
        <v>421</v>
      </c>
      <c r="C60" s="126">
        <v>2022</v>
      </c>
    </row>
    <row r="61" spans="1:3" x14ac:dyDescent="0.35">
      <c r="A61" s="126" t="s">
        <v>452</v>
      </c>
      <c r="B61" s="126" t="s">
        <v>421</v>
      </c>
      <c r="C61" s="126">
        <v>2022</v>
      </c>
    </row>
    <row r="62" spans="1:3" x14ac:dyDescent="0.35">
      <c r="A62" s="126" t="s">
        <v>453</v>
      </c>
      <c r="B62" s="126" t="s">
        <v>454</v>
      </c>
      <c r="C62" s="126">
        <v>2022</v>
      </c>
    </row>
    <row r="63" spans="1:3" x14ac:dyDescent="0.35">
      <c r="A63" s="126" t="s">
        <v>455</v>
      </c>
      <c r="B63" s="126" t="s">
        <v>454</v>
      </c>
      <c r="C63" s="126">
        <v>2022</v>
      </c>
    </row>
    <row r="64" spans="1:3" x14ac:dyDescent="0.35">
      <c r="A64" s="126" t="s">
        <v>456</v>
      </c>
      <c r="B64" s="126" t="s">
        <v>454</v>
      </c>
      <c r="C64" s="126">
        <v>2022</v>
      </c>
    </row>
    <row r="65" spans="1:3" x14ac:dyDescent="0.35">
      <c r="A65" s="126" t="s">
        <v>457</v>
      </c>
      <c r="B65" s="126" t="s">
        <v>454</v>
      </c>
      <c r="C65" s="126">
        <v>2022</v>
      </c>
    </row>
    <row r="66" spans="1:3" x14ac:dyDescent="0.35">
      <c r="A66" s="126" t="s">
        <v>458</v>
      </c>
      <c r="B66" s="126" t="s">
        <v>454</v>
      </c>
      <c r="C66" s="126">
        <v>2022</v>
      </c>
    </row>
    <row r="67" spans="1:3" x14ac:dyDescent="0.35">
      <c r="A67" s="126" t="s">
        <v>459</v>
      </c>
      <c r="B67" s="126" t="s">
        <v>454</v>
      </c>
      <c r="C67" s="126">
        <v>2022</v>
      </c>
    </row>
    <row r="68" spans="1:3" x14ac:dyDescent="0.35">
      <c r="A68" s="126" t="s">
        <v>460</v>
      </c>
      <c r="B68" s="126" t="s">
        <v>454</v>
      </c>
      <c r="C68" s="126">
        <v>2022</v>
      </c>
    </row>
    <row r="69" spans="1:3" x14ac:dyDescent="0.35">
      <c r="A69" s="126" t="s">
        <v>461</v>
      </c>
      <c r="B69" s="126" t="s">
        <v>454</v>
      </c>
      <c r="C69" s="126">
        <v>2022</v>
      </c>
    </row>
    <row r="70" spans="1:3" x14ac:dyDescent="0.35">
      <c r="A70" s="126" t="s">
        <v>462</v>
      </c>
      <c r="B70" s="126" t="s">
        <v>454</v>
      </c>
      <c r="C70" s="126">
        <v>2022</v>
      </c>
    </row>
    <row r="71" spans="1:3" x14ac:dyDescent="0.35">
      <c r="A71" s="126" t="s">
        <v>463</v>
      </c>
      <c r="B71" s="126" t="s">
        <v>454</v>
      </c>
      <c r="C71" s="126">
        <v>2022</v>
      </c>
    </row>
    <row r="72" spans="1:3" x14ac:dyDescent="0.35">
      <c r="A72" s="126" t="s">
        <v>464</v>
      </c>
      <c r="B72" s="126" t="s">
        <v>454</v>
      </c>
      <c r="C72" s="126">
        <v>2022</v>
      </c>
    </row>
    <row r="73" spans="1:3" x14ac:dyDescent="0.35">
      <c r="A73" s="126" t="s">
        <v>465</v>
      </c>
      <c r="B73" s="126" t="s">
        <v>454</v>
      </c>
      <c r="C73" s="126">
        <v>2022</v>
      </c>
    </row>
    <row r="74" spans="1:3" x14ac:dyDescent="0.35">
      <c r="A74" s="126" t="s">
        <v>466</v>
      </c>
      <c r="B74" s="126" t="s">
        <v>454</v>
      </c>
      <c r="C74" s="126">
        <v>2022</v>
      </c>
    </row>
    <row r="75" spans="1:3" x14ac:dyDescent="0.35">
      <c r="A75" s="126" t="s">
        <v>467</v>
      </c>
      <c r="B75" s="126" t="s">
        <v>454</v>
      </c>
      <c r="C75" s="126">
        <v>2022</v>
      </c>
    </row>
    <row r="76" spans="1:3" x14ac:dyDescent="0.35">
      <c r="A76" s="126" t="s">
        <v>468</v>
      </c>
      <c r="B76" s="126" t="s">
        <v>454</v>
      </c>
      <c r="C76" s="126">
        <v>2022</v>
      </c>
    </row>
    <row r="77" spans="1:3" x14ac:dyDescent="0.35">
      <c r="A77" s="126" t="s">
        <v>469</v>
      </c>
      <c r="B77" s="126" t="s">
        <v>454</v>
      </c>
      <c r="C77" s="126">
        <v>2022</v>
      </c>
    </row>
    <row r="78" spans="1:3" x14ac:dyDescent="0.35">
      <c r="A78" s="126" t="s">
        <v>470</v>
      </c>
      <c r="B78" s="126" t="s">
        <v>454</v>
      </c>
      <c r="C78" s="126">
        <v>2022</v>
      </c>
    </row>
    <row r="79" spans="1:3" x14ac:dyDescent="0.35">
      <c r="A79" s="126" t="s">
        <v>471</v>
      </c>
      <c r="B79" s="126" t="s">
        <v>454</v>
      </c>
      <c r="C79" s="126">
        <v>2022</v>
      </c>
    </row>
    <row r="80" spans="1:3" x14ac:dyDescent="0.35">
      <c r="A80" s="126" t="s">
        <v>472</v>
      </c>
      <c r="B80" s="126" t="s">
        <v>454</v>
      </c>
      <c r="C80" s="126">
        <v>2022</v>
      </c>
    </row>
    <row r="81" spans="1:3" x14ac:dyDescent="0.35">
      <c r="A81" s="126" t="s">
        <v>473</v>
      </c>
      <c r="B81" s="126" t="s">
        <v>454</v>
      </c>
      <c r="C81" s="126">
        <v>2022</v>
      </c>
    </row>
    <row r="82" spans="1:3" x14ac:dyDescent="0.35">
      <c r="A82" s="126" t="s">
        <v>474</v>
      </c>
      <c r="B82" s="126" t="s">
        <v>454</v>
      </c>
      <c r="C82" s="126">
        <v>2022</v>
      </c>
    </row>
    <row r="83" spans="1:3" x14ac:dyDescent="0.35">
      <c r="A83" s="126" t="s">
        <v>475</v>
      </c>
      <c r="B83" s="126" t="s">
        <v>454</v>
      </c>
      <c r="C83" s="126">
        <v>2022</v>
      </c>
    </row>
    <row r="84" spans="1:3" x14ac:dyDescent="0.35">
      <c r="A84" s="126" t="s">
        <v>476</v>
      </c>
      <c r="B84" s="126" t="s">
        <v>454</v>
      </c>
      <c r="C84" s="126">
        <v>2022</v>
      </c>
    </row>
    <row r="85" spans="1:3" x14ac:dyDescent="0.35">
      <c r="A85" s="126" t="s">
        <v>477</v>
      </c>
      <c r="B85" s="126" t="s">
        <v>454</v>
      </c>
      <c r="C85" s="126">
        <v>2022</v>
      </c>
    </row>
    <row r="86" spans="1:3" x14ac:dyDescent="0.35">
      <c r="A86" s="126" t="s">
        <v>478</v>
      </c>
      <c r="B86" s="126" t="s">
        <v>454</v>
      </c>
      <c r="C86" s="126">
        <v>2022</v>
      </c>
    </row>
    <row r="87" spans="1:3" x14ac:dyDescent="0.35">
      <c r="A87" s="126" t="s">
        <v>479</v>
      </c>
      <c r="B87" s="126" t="s">
        <v>454</v>
      </c>
      <c r="C87" s="126">
        <v>2022</v>
      </c>
    </row>
    <row r="88" spans="1:3" x14ac:dyDescent="0.35">
      <c r="A88" s="126" t="s">
        <v>480</v>
      </c>
      <c r="B88" s="126" t="s">
        <v>454</v>
      </c>
      <c r="C88" s="126">
        <v>2022</v>
      </c>
    </row>
    <row r="89" spans="1:3" x14ac:dyDescent="0.35">
      <c r="A89" s="126" t="s">
        <v>481</v>
      </c>
      <c r="B89" s="126" t="s">
        <v>482</v>
      </c>
      <c r="C89" s="126">
        <v>2022</v>
      </c>
    </row>
    <row r="90" spans="1:3" x14ac:dyDescent="0.35">
      <c r="A90" s="126" t="s">
        <v>483</v>
      </c>
      <c r="B90" s="126" t="s">
        <v>482</v>
      </c>
      <c r="C90" s="126">
        <v>2022</v>
      </c>
    </row>
    <row r="91" spans="1:3" x14ac:dyDescent="0.35">
      <c r="A91" s="126" t="s">
        <v>484</v>
      </c>
      <c r="B91" s="126" t="s">
        <v>482</v>
      </c>
      <c r="C91" s="126">
        <v>2022</v>
      </c>
    </row>
    <row r="92" spans="1:3" x14ac:dyDescent="0.35">
      <c r="A92" s="126" t="s">
        <v>485</v>
      </c>
      <c r="B92" s="126" t="s">
        <v>482</v>
      </c>
      <c r="C92" s="126">
        <v>2022</v>
      </c>
    </row>
    <row r="93" spans="1:3" x14ac:dyDescent="0.35">
      <c r="A93" s="126" t="s">
        <v>486</v>
      </c>
      <c r="B93" s="126" t="s">
        <v>482</v>
      </c>
      <c r="C93" s="126">
        <v>2022</v>
      </c>
    </row>
    <row r="94" spans="1:3" x14ac:dyDescent="0.35">
      <c r="A94" s="126" t="s">
        <v>487</v>
      </c>
      <c r="B94" s="126" t="s">
        <v>482</v>
      </c>
      <c r="C94" s="126">
        <v>2022</v>
      </c>
    </row>
    <row r="95" spans="1:3" x14ac:dyDescent="0.35">
      <c r="A95" s="126" t="s">
        <v>488</v>
      </c>
      <c r="B95" s="126" t="s">
        <v>482</v>
      </c>
      <c r="C95" s="126">
        <v>2022</v>
      </c>
    </row>
    <row r="96" spans="1:3" x14ac:dyDescent="0.35">
      <c r="A96" s="126" t="s">
        <v>489</v>
      </c>
      <c r="B96" s="126" t="s">
        <v>482</v>
      </c>
      <c r="C96" s="126">
        <v>2022</v>
      </c>
    </row>
    <row r="97" spans="1:3" x14ac:dyDescent="0.35">
      <c r="A97" s="126" t="s">
        <v>490</v>
      </c>
      <c r="B97" s="126" t="s">
        <v>482</v>
      </c>
      <c r="C97" s="126">
        <v>2022</v>
      </c>
    </row>
    <row r="98" spans="1:3" x14ac:dyDescent="0.35">
      <c r="A98" s="126" t="s">
        <v>491</v>
      </c>
      <c r="B98" s="126" t="s">
        <v>482</v>
      </c>
      <c r="C98" s="126">
        <v>2022</v>
      </c>
    </row>
    <row r="99" spans="1:3" x14ac:dyDescent="0.35">
      <c r="A99" s="126" t="s">
        <v>492</v>
      </c>
      <c r="B99" s="126" t="s">
        <v>482</v>
      </c>
      <c r="C99" s="126">
        <v>2022</v>
      </c>
    </row>
    <row r="100" spans="1:3" x14ac:dyDescent="0.35">
      <c r="A100" s="126" t="s">
        <v>493</v>
      </c>
      <c r="B100" s="126" t="s">
        <v>482</v>
      </c>
      <c r="C100" s="126">
        <v>2022</v>
      </c>
    </row>
    <row r="101" spans="1:3" x14ac:dyDescent="0.35">
      <c r="A101" s="126" t="s">
        <v>494</v>
      </c>
      <c r="B101" s="126" t="s">
        <v>482</v>
      </c>
      <c r="C101" s="126">
        <v>2022</v>
      </c>
    </row>
    <row r="102" spans="1:3" x14ac:dyDescent="0.35">
      <c r="A102" s="126" t="s">
        <v>495</v>
      </c>
      <c r="B102" s="126" t="s">
        <v>482</v>
      </c>
      <c r="C102" s="126">
        <v>2022</v>
      </c>
    </row>
    <row r="103" spans="1:3" x14ac:dyDescent="0.35">
      <c r="A103" s="126" t="s">
        <v>496</v>
      </c>
      <c r="B103" s="126" t="s">
        <v>497</v>
      </c>
      <c r="C103" s="126">
        <v>2022</v>
      </c>
    </row>
    <row r="104" spans="1:3" x14ac:dyDescent="0.35">
      <c r="A104" s="126" t="s">
        <v>498</v>
      </c>
      <c r="B104" s="126" t="s">
        <v>497</v>
      </c>
      <c r="C104" s="126">
        <v>2022</v>
      </c>
    </row>
    <row r="105" spans="1:3" x14ac:dyDescent="0.35">
      <c r="A105" s="126" t="s">
        <v>499</v>
      </c>
      <c r="B105" s="126" t="s">
        <v>497</v>
      </c>
      <c r="C105" s="126">
        <v>2022</v>
      </c>
    </row>
    <row r="106" spans="1:3" x14ac:dyDescent="0.35">
      <c r="A106" s="126" t="s">
        <v>500</v>
      </c>
      <c r="B106" s="126" t="s">
        <v>497</v>
      </c>
      <c r="C106" s="126">
        <v>2022</v>
      </c>
    </row>
    <row r="107" spans="1:3" x14ac:dyDescent="0.35">
      <c r="A107" s="126" t="s">
        <v>501</v>
      </c>
      <c r="B107" s="126" t="s">
        <v>497</v>
      </c>
      <c r="C107" s="126">
        <v>2022</v>
      </c>
    </row>
    <row r="108" spans="1:3" x14ac:dyDescent="0.35">
      <c r="A108" s="126" t="s">
        <v>502</v>
      </c>
      <c r="B108" s="126" t="s">
        <v>497</v>
      </c>
      <c r="C108" s="126">
        <v>2022</v>
      </c>
    </row>
    <row r="109" spans="1:3" x14ac:dyDescent="0.35">
      <c r="A109" s="126" t="s">
        <v>503</v>
      </c>
      <c r="B109" s="126" t="s">
        <v>497</v>
      </c>
      <c r="C109" s="126">
        <v>2022</v>
      </c>
    </row>
    <row r="110" spans="1:3" x14ac:dyDescent="0.35">
      <c r="A110" s="126" t="s">
        <v>504</v>
      </c>
      <c r="B110" s="126" t="s">
        <v>497</v>
      </c>
      <c r="C110" s="126">
        <v>2022</v>
      </c>
    </row>
    <row r="111" spans="1:3" x14ac:dyDescent="0.35">
      <c r="A111" s="126" t="s">
        <v>505</v>
      </c>
      <c r="B111" s="126" t="s">
        <v>497</v>
      </c>
      <c r="C111" s="126">
        <v>2022</v>
      </c>
    </row>
    <row r="112" spans="1:3" x14ac:dyDescent="0.35">
      <c r="A112" s="126" t="s">
        <v>506</v>
      </c>
      <c r="B112" s="126" t="s">
        <v>497</v>
      </c>
      <c r="C112" s="126">
        <v>2022</v>
      </c>
    </row>
    <row r="113" spans="1:3" x14ac:dyDescent="0.35">
      <c r="A113" s="126" t="s">
        <v>507</v>
      </c>
      <c r="B113" s="126" t="s">
        <v>497</v>
      </c>
      <c r="C113" s="126">
        <v>2022</v>
      </c>
    </row>
    <row r="114" spans="1:3" x14ac:dyDescent="0.35">
      <c r="A114" s="126" t="s">
        <v>508</v>
      </c>
      <c r="B114" s="126" t="s">
        <v>497</v>
      </c>
      <c r="C114" s="126">
        <v>2022</v>
      </c>
    </row>
    <row r="115" spans="1:3" x14ac:dyDescent="0.35">
      <c r="A115" s="126" t="s">
        <v>509</v>
      </c>
      <c r="B115" s="126" t="s">
        <v>497</v>
      </c>
      <c r="C115" s="126">
        <v>2022</v>
      </c>
    </row>
    <row r="116" spans="1:3" x14ac:dyDescent="0.35">
      <c r="A116" s="126" t="s">
        <v>510</v>
      </c>
      <c r="B116" s="126" t="s">
        <v>497</v>
      </c>
      <c r="C116" s="126">
        <v>2022</v>
      </c>
    </row>
    <row r="117" spans="1:3" x14ac:dyDescent="0.35">
      <c r="A117" s="126" t="s">
        <v>511</v>
      </c>
      <c r="B117" s="126" t="s">
        <v>497</v>
      </c>
      <c r="C117" s="126">
        <v>2022</v>
      </c>
    </row>
    <row r="118" spans="1:3" x14ac:dyDescent="0.35">
      <c r="A118" s="126" t="s">
        <v>512</v>
      </c>
      <c r="B118" s="126" t="s">
        <v>497</v>
      </c>
      <c r="C118" s="126">
        <v>2022</v>
      </c>
    </row>
    <row r="119" spans="1:3" x14ac:dyDescent="0.35">
      <c r="A119" s="126" t="s">
        <v>513</v>
      </c>
      <c r="B119" s="126" t="s">
        <v>497</v>
      </c>
      <c r="C119" s="126">
        <v>2022</v>
      </c>
    </row>
    <row r="120" spans="1:3" x14ac:dyDescent="0.35">
      <c r="A120" s="126" t="s">
        <v>514</v>
      </c>
      <c r="B120" s="126" t="s">
        <v>497</v>
      </c>
      <c r="C120" s="126">
        <v>2022</v>
      </c>
    </row>
    <row r="121" spans="1:3" x14ac:dyDescent="0.35">
      <c r="A121" s="126" t="s">
        <v>515</v>
      </c>
      <c r="B121" s="126" t="s">
        <v>497</v>
      </c>
      <c r="C121" s="126">
        <v>2022</v>
      </c>
    </row>
    <row r="122" spans="1:3" x14ac:dyDescent="0.35">
      <c r="A122" s="126" t="s">
        <v>516</v>
      </c>
      <c r="B122" s="126" t="s">
        <v>497</v>
      </c>
      <c r="C122" s="126">
        <v>2022</v>
      </c>
    </row>
    <row r="123" spans="1:3" x14ac:dyDescent="0.35">
      <c r="A123" s="126" t="s">
        <v>517</v>
      </c>
      <c r="B123" s="126" t="s">
        <v>497</v>
      </c>
      <c r="C123" s="126">
        <v>2022</v>
      </c>
    </row>
    <row r="124" spans="1:3" x14ac:dyDescent="0.35">
      <c r="A124" s="126" t="s">
        <v>518</v>
      </c>
      <c r="B124" s="126" t="s">
        <v>497</v>
      </c>
      <c r="C124" s="126">
        <v>2022</v>
      </c>
    </row>
    <row r="125" spans="1:3" x14ac:dyDescent="0.35">
      <c r="A125" s="126" t="s">
        <v>519</v>
      </c>
      <c r="B125" s="126" t="s">
        <v>497</v>
      </c>
      <c r="C125" s="126">
        <v>2022</v>
      </c>
    </row>
    <row r="126" spans="1:3" x14ac:dyDescent="0.35">
      <c r="A126" s="126" t="s">
        <v>520</v>
      </c>
      <c r="B126" s="126" t="s">
        <v>497</v>
      </c>
      <c r="C126" s="126">
        <v>2022</v>
      </c>
    </row>
    <row r="127" spans="1:3" x14ac:dyDescent="0.35">
      <c r="A127" s="126" t="s">
        <v>521</v>
      </c>
      <c r="B127" s="126" t="s">
        <v>497</v>
      </c>
      <c r="C127" s="126">
        <v>2022</v>
      </c>
    </row>
    <row r="128" spans="1:3" x14ac:dyDescent="0.35">
      <c r="A128" s="126" t="s">
        <v>522</v>
      </c>
      <c r="B128" s="126" t="s">
        <v>497</v>
      </c>
      <c r="C128" s="126">
        <v>2022</v>
      </c>
    </row>
    <row r="129" spans="1:3" x14ac:dyDescent="0.35">
      <c r="A129" s="126" t="s">
        <v>523</v>
      </c>
      <c r="B129" s="126" t="s">
        <v>497</v>
      </c>
      <c r="C129" s="126">
        <v>2022</v>
      </c>
    </row>
    <row r="130" spans="1:3" x14ac:dyDescent="0.35">
      <c r="A130" s="126" t="s">
        <v>524</v>
      </c>
      <c r="B130" s="126" t="s">
        <v>497</v>
      </c>
      <c r="C130" s="126">
        <v>2022</v>
      </c>
    </row>
    <row r="131" spans="1:3" x14ac:dyDescent="0.35">
      <c r="A131" s="126" t="s">
        <v>525</v>
      </c>
      <c r="B131" s="126" t="s">
        <v>497</v>
      </c>
      <c r="C131" s="126">
        <v>2022</v>
      </c>
    </row>
    <row r="132" spans="1:3" x14ac:dyDescent="0.35">
      <c r="A132" s="126" t="s">
        <v>526</v>
      </c>
      <c r="B132" s="126" t="s">
        <v>497</v>
      </c>
      <c r="C132" s="126">
        <v>2022</v>
      </c>
    </row>
    <row r="133" spans="1:3" x14ac:dyDescent="0.35">
      <c r="A133" s="126" t="s">
        <v>527</v>
      </c>
      <c r="B133" s="224" t="s">
        <v>399</v>
      </c>
      <c r="C133" s="126">
        <v>2022</v>
      </c>
    </row>
    <row r="134" spans="1:3" x14ac:dyDescent="0.35">
      <c r="A134" s="126" t="s">
        <v>528</v>
      </c>
      <c r="B134" s="224" t="s">
        <v>454</v>
      </c>
      <c r="C134" s="126">
        <v>2022</v>
      </c>
    </row>
    <row r="135" spans="1:3" x14ac:dyDescent="0.35">
      <c r="A135" s="126" t="s">
        <v>529</v>
      </c>
      <c r="B135" s="126" t="s">
        <v>497</v>
      </c>
      <c r="C135" s="126">
        <v>2022</v>
      </c>
    </row>
    <row r="136" spans="1:3" x14ac:dyDescent="0.35">
      <c r="A136" s="126" t="s">
        <v>530</v>
      </c>
      <c r="B136" s="126" t="s">
        <v>531</v>
      </c>
      <c r="C136" s="126">
        <v>2022</v>
      </c>
    </row>
    <row r="137" spans="1:3" x14ac:dyDescent="0.35">
      <c r="A137" s="126" t="s">
        <v>532</v>
      </c>
      <c r="B137" s="126" t="s">
        <v>533</v>
      </c>
      <c r="C137" s="126">
        <v>2022</v>
      </c>
    </row>
    <row r="138" spans="1:3" x14ac:dyDescent="0.35">
      <c r="A138" s="130" t="s">
        <v>534</v>
      </c>
      <c r="B138" s="129" t="s">
        <v>399</v>
      </c>
      <c r="C138" s="126">
        <v>2021</v>
      </c>
    </row>
    <row r="139" spans="1:3" x14ac:dyDescent="0.35">
      <c r="A139" s="130" t="s">
        <v>535</v>
      </c>
      <c r="B139" s="129" t="s">
        <v>399</v>
      </c>
      <c r="C139" s="126">
        <v>2021</v>
      </c>
    </row>
    <row r="140" spans="1:3" x14ac:dyDescent="0.35">
      <c r="A140" s="130" t="s">
        <v>536</v>
      </c>
      <c r="B140" s="129" t="s">
        <v>399</v>
      </c>
      <c r="C140" s="126">
        <v>2021</v>
      </c>
    </row>
    <row r="141" spans="1:3" x14ac:dyDescent="0.35">
      <c r="A141" s="130" t="s">
        <v>537</v>
      </c>
      <c r="B141" s="129" t="s">
        <v>399</v>
      </c>
      <c r="C141" s="126">
        <v>2021</v>
      </c>
    </row>
    <row r="142" spans="1:3" x14ac:dyDescent="0.35">
      <c r="A142" s="130" t="s">
        <v>538</v>
      </c>
      <c r="B142" s="129" t="s">
        <v>399</v>
      </c>
      <c r="C142" s="126">
        <v>2021</v>
      </c>
    </row>
    <row r="143" spans="1:3" x14ac:dyDescent="0.35">
      <c r="A143" s="130" t="s">
        <v>539</v>
      </c>
      <c r="B143" s="129" t="s">
        <v>399</v>
      </c>
      <c r="C143" s="126">
        <v>2021</v>
      </c>
    </row>
    <row r="144" spans="1:3" x14ac:dyDescent="0.35">
      <c r="A144" s="130" t="s">
        <v>540</v>
      </c>
      <c r="B144" s="129" t="s">
        <v>399</v>
      </c>
      <c r="C144" s="126">
        <v>2021</v>
      </c>
    </row>
    <row r="145" spans="1:3" x14ac:dyDescent="0.35">
      <c r="A145" s="130" t="s">
        <v>541</v>
      </c>
      <c r="B145" s="129" t="s">
        <v>399</v>
      </c>
      <c r="C145" s="126">
        <v>2021</v>
      </c>
    </row>
    <row r="146" spans="1:3" x14ac:dyDescent="0.35">
      <c r="A146" s="130" t="s">
        <v>542</v>
      </c>
      <c r="B146" s="129" t="s">
        <v>399</v>
      </c>
      <c r="C146" s="126">
        <v>2021</v>
      </c>
    </row>
    <row r="147" spans="1:3" x14ac:dyDescent="0.35">
      <c r="A147" s="130" t="s">
        <v>543</v>
      </c>
      <c r="B147" s="129" t="s">
        <v>399</v>
      </c>
      <c r="C147" s="126">
        <v>2021</v>
      </c>
    </row>
    <row r="148" spans="1:3" x14ac:dyDescent="0.35">
      <c r="A148" s="130" t="s">
        <v>544</v>
      </c>
      <c r="B148" s="129" t="s">
        <v>399</v>
      </c>
      <c r="C148" s="126">
        <v>2021</v>
      </c>
    </row>
    <row r="149" spans="1:3" x14ac:dyDescent="0.35">
      <c r="A149" s="130" t="s">
        <v>545</v>
      </c>
      <c r="B149" s="129" t="s">
        <v>399</v>
      </c>
      <c r="C149" s="126">
        <v>2021</v>
      </c>
    </row>
    <row r="150" spans="1:3" x14ac:dyDescent="0.35">
      <c r="A150" s="130" t="s">
        <v>546</v>
      </c>
      <c r="B150" s="129" t="s">
        <v>399</v>
      </c>
      <c r="C150" s="126">
        <v>2021</v>
      </c>
    </row>
    <row r="151" spans="1:3" x14ac:dyDescent="0.35">
      <c r="A151" s="130" t="s">
        <v>547</v>
      </c>
      <c r="B151" s="129" t="s">
        <v>399</v>
      </c>
      <c r="C151" s="126">
        <v>2021</v>
      </c>
    </row>
    <row r="152" spans="1:3" x14ac:dyDescent="0.35">
      <c r="A152" s="130" t="s">
        <v>548</v>
      </c>
      <c r="B152" s="129" t="s">
        <v>399</v>
      </c>
      <c r="C152" s="126">
        <v>2021</v>
      </c>
    </row>
    <row r="153" spans="1:3" x14ac:dyDescent="0.35">
      <c r="A153" s="130" t="s">
        <v>549</v>
      </c>
      <c r="B153" s="129" t="s">
        <v>399</v>
      </c>
      <c r="C153" s="126">
        <v>2021</v>
      </c>
    </row>
    <row r="154" spans="1:3" x14ac:dyDescent="0.35">
      <c r="A154" s="130" t="s">
        <v>550</v>
      </c>
      <c r="B154" s="129" t="s">
        <v>399</v>
      </c>
      <c r="C154" s="126">
        <v>2021</v>
      </c>
    </row>
    <row r="155" spans="1:3" x14ac:dyDescent="0.35">
      <c r="A155" s="130" t="s">
        <v>551</v>
      </c>
      <c r="B155" s="129" t="s">
        <v>399</v>
      </c>
      <c r="C155" s="126">
        <v>2021</v>
      </c>
    </row>
    <row r="156" spans="1:3" x14ac:dyDescent="0.35">
      <c r="A156" s="130" t="s">
        <v>552</v>
      </c>
      <c r="B156" s="129" t="s">
        <v>399</v>
      </c>
      <c r="C156" s="126">
        <v>2021</v>
      </c>
    </row>
    <row r="157" spans="1:3" x14ac:dyDescent="0.35">
      <c r="A157" s="130" t="s">
        <v>553</v>
      </c>
      <c r="B157" s="129" t="s">
        <v>399</v>
      </c>
      <c r="C157" s="126">
        <v>2021</v>
      </c>
    </row>
    <row r="158" spans="1:3" x14ac:dyDescent="0.35">
      <c r="A158" s="130" t="s">
        <v>554</v>
      </c>
      <c r="B158" s="129" t="s">
        <v>399</v>
      </c>
      <c r="C158" s="126">
        <v>2021</v>
      </c>
    </row>
    <row r="159" spans="1:3" x14ac:dyDescent="0.35">
      <c r="A159" s="130" t="s">
        <v>555</v>
      </c>
      <c r="B159" s="129" t="s">
        <v>421</v>
      </c>
      <c r="C159" s="126">
        <v>2021</v>
      </c>
    </row>
    <row r="160" spans="1:3" x14ac:dyDescent="0.35">
      <c r="A160" s="130" t="s">
        <v>556</v>
      </c>
      <c r="B160" s="129" t="s">
        <v>421</v>
      </c>
      <c r="C160" s="126">
        <v>2021</v>
      </c>
    </row>
    <row r="161" spans="1:3" x14ac:dyDescent="0.35">
      <c r="A161" s="130" t="s">
        <v>557</v>
      </c>
      <c r="B161" s="129" t="s">
        <v>421</v>
      </c>
      <c r="C161" s="126">
        <v>2021</v>
      </c>
    </row>
    <row r="162" spans="1:3" x14ac:dyDescent="0.35">
      <c r="A162" s="130" t="s">
        <v>558</v>
      </c>
      <c r="B162" s="129" t="s">
        <v>421</v>
      </c>
      <c r="C162" s="126">
        <v>2021</v>
      </c>
    </row>
    <row r="163" spans="1:3" x14ac:dyDescent="0.35">
      <c r="A163" s="130" t="s">
        <v>559</v>
      </c>
      <c r="B163" s="129" t="s">
        <v>421</v>
      </c>
      <c r="C163" s="126">
        <v>2021</v>
      </c>
    </row>
    <row r="164" spans="1:3" x14ac:dyDescent="0.35">
      <c r="A164" s="130" t="s">
        <v>560</v>
      </c>
      <c r="B164" s="129" t="s">
        <v>421</v>
      </c>
      <c r="C164" s="126">
        <v>2021</v>
      </c>
    </row>
    <row r="165" spans="1:3" x14ac:dyDescent="0.35">
      <c r="A165" s="130" t="s">
        <v>561</v>
      </c>
      <c r="B165" s="129" t="s">
        <v>421</v>
      </c>
      <c r="C165" s="126">
        <v>2021</v>
      </c>
    </row>
    <row r="166" spans="1:3" x14ac:dyDescent="0.35">
      <c r="A166" s="130" t="s">
        <v>562</v>
      </c>
      <c r="B166" s="129" t="s">
        <v>421</v>
      </c>
      <c r="C166" s="126">
        <v>2021</v>
      </c>
    </row>
    <row r="167" spans="1:3" x14ac:dyDescent="0.35">
      <c r="A167" s="130" t="s">
        <v>563</v>
      </c>
      <c r="B167" s="129" t="s">
        <v>421</v>
      </c>
      <c r="C167" s="126">
        <v>2021</v>
      </c>
    </row>
    <row r="168" spans="1:3" x14ac:dyDescent="0.35">
      <c r="A168" s="130" t="s">
        <v>564</v>
      </c>
      <c r="B168" s="129" t="s">
        <v>421</v>
      </c>
      <c r="C168" s="126">
        <v>2021</v>
      </c>
    </row>
    <row r="169" spans="1:3" x14ac:dyDescent="0.35">
      <c r="A169" s="130" t="s">
        <v>565</v>
      </c>
      <c r="B169" s="129" t="s">
        <v>421</v>
      </c>
      <c r="C169" s="126">
        <v>2021</v>
      </c>
    </row>
    <row r="170" spans="1:3" x14ac:dyDescent="0.35">
      <c r="A170" s="130" t="s">
        <v>566</v>
      </c>
      <c r="B170" s="129" t="s">
        <v>421</v>
      </c>
      <c r="C170" s="126">
        <v>2021</v>
      </c>
    </row>
    <row r="171" spans="1:3" x14ac:dyDescent="0.35">
      <c r="A171" s="130" t="s">
        <v>567</v>
      </c>
      <c r="B171" s="129" t="s">
        <v>421</v>
      </c>
      <c r="C171" s="126">
        <v>2021</v>
      </c>
    </row>
    <row r="172" spans="1:3" x14ac:dyDescent="0.35">
      <c r="A172" s="130" t="s">
        <v>568</v>
      </c>
      <c r="B172" s="129" t="s">
        <v>421</v>
      </c>
      <c r="C172" s="126">
        <v>2021</v>
      </c>
    </row>
    <row r="173" spans="1:3" x14ac:dyDescent="0.35">
      <c r="A173" s="130" t="s">
        <v>569</v>
      </c>
      <c r="B173" s="129" t="s">
        <v>421</v>
      </c>
      <c r="C173" s="126">
        <v>2021</v>
      </c>
    </row>
    <row r="174" spans="1:3" x14ac:dyDescent="0.35">
      <c r="A174" s="130" t="s">
        <v>570</v>
      </c>
      <c r="B174" s="129" t="s">
        <v>399</v>
      </c>
      <c r="C174" s="126">
        <v>2021</v>
      </c>
    </row>
    <row r="175" spans="1:3" x14ac:dyDescent="0.35">
      <c r="A175" s="130" t="s">
        <v>571</v>
      </c>
      <c r="B175" s="129" t="s">
        <v>399</v>
      </c>
      <c r="C175" s="126">
        <v>2021</v>
      </c>
    </row>
    <row r="176" spans="1:3" x14ac:dyDescent="0.35">
      <c r="A176" s="130" t="s">
        <v>572</v>
      </c>
      <c r="B176" s="129" t="s">
        <v>399</v>
      </c>
      <c r="C176" s="126">
        <v>2021</v>
      </c>
    </row>
    <row r="177" spans="1:3" x14ac:dyDescent="0.35">
      <c r="A177" s="130" t="s">
        <v>573</v>
      </c>
      <c r="B177" s="129" t="s">
        <v>454</v>
      </c>
      <c r="C177" s="126">
        <v>2021</v>
      </c>
    </row>
    <row r="178" spans="1:3" x14ac:dyDescent="0.35">
      <c r="A178" s="130" t="s">
        <v>574</v>
      </c>
      <c r="B178" s="129" t="s">
        <v>454</v>
      </c>
      <c r="C178" s="126">
        <v>2021</v>
      </c>
    </row>
    <row r="179" spans="1:3" x14ac:dyDescent="0.35">
      <c r="A179" s="130" t="s">
        <v>575</v>
      </c>
      <c r="B179" s="129" t="s">
        <v>454</v>
      </c>
      <c r="C179" s="126">
        <v>2021</v>
      </c>
    </row>
    <row r="180" spans="1:3" x14ac:dyDescent="0.35">
      <c r="A180" s="130" t="s">
        <v>576</v>
      </c>
      <c r="B180" s="129" t="s">
        <v>454</v>
      </c>
      <c r="C180" s="126">
        <v>2021</v>
      </c>
    </row>
    <row r="181" spans="1:3" x14ac:dyDescent="0.35">
      <c r="A181" s="130" t="s">
        <v>577</v>
      </c>
      <c r="B181" s="129" t="s">
        <v>454</v>
      </c>
      <c r="C181" s="126">
        <v>2021</v>
      </c>
    </row>
    <row r="182" spans="1:3" x14ac:dyDescent="0.35">
      <c r="A182" s="130" t="s">
        <v>578</v>
      </c>
      <c r="B182" s="129" t="s">
        <v>454</v>
      </c>
      <c r="C182" s="126">
        <v>2021</v>
      </c>
    </row>
    <row r="183" spans="1:3" x14ac:dyDescent="0.35">
      <c r="A183" s="130" t="s">
        <v>579</v>
      </c>
      <c r="B183" s="129" t="s">
        <v>454</v>
      </c>
      <c r="C183" s="126">
        <v>2021</v>
      </c>
    </row>
    <row r="184" spans="1:3" x14ac:dyDescent="0.35">
      <c r="A184" s="130" t="s">
        <v>580</v>
      </c>
      <c r="B184" s="129" t="s">
        <v>454</v>
      </c>
      <c r="C184" s="126">
        <v>2021</v>
      </c>
    </row>
    <row r="185" spans="1:3" x14ac:dyDescent="0.35">
      <c r="A185" s="130" t="s">
        <v>581</v>
      </c>
      <c r="B185" s="129" t="s">
        <v>454</v>
      </c>
      <c r="C185" s="126">
        <v>2021</v>
      </c>
    </row>
    <row r="186" spans="1:3" x14ac:dyDescent="0.35">
      <c r="A186" s="130" t="s">
        <v>582</v>
      </c>
      <c r="B186" s="129" t="s">
        <v>454</v>
      </c>
      <c r="C186" s="126">
        <v>2021</v>
      </c>
    </row>
    <row r="187" spans="1:3" x14ac:dyDescent="0.35">
      <c r="A187" s="130" t="s">
        <v>583</v>
      </c>
      <c r="B187" s="129" t="s">
        <v>454</v>
      </c>
      <c r="C187" s="126">
        <v>2021</v>
      </c>
    </row>
    <row r="188" spans="1:3" x14ac:dyDescent="0.35">
      <c r="A188" s="130" t="s">
        <v>584</v>
      </c>
      <c r="B188" s="129" t="s">
        <v>454</v>
      </c>
      <c r="C188" s="126">
        <v>2021</v>
      </c>
    </row>
    <row r="189" spans="1:3" x14ac:dyDescent="0.35">
      <c r="A189" s="130" t="s">
        <v>585</v>
      </c>
      <c r="B189" s="129" t="s">
        <v>454</v>
      </c>
      <c r="C189" s="126">
        <v>2021</v>
      </c>
    </row>
    <row r="190" spans="1:3" x14ac:dyDescent="0.35">
      <c r="A190" s="130" t="s">
        <v>586</v>
      </c>
      <c r="B190" s="129" t="s">
        <v>454</v>
      </c>
      <c r="C190" s="126">
        <v>2021</v>
      </c>
    </row>
    <row r="191" spans="1:3" x14ac:dyDescent="0.35">
      <c r="A191" s="130" t="s">
        <v>587</v>
      </c>
      <c r="B191" s="129" t="s">
        <v>454</v>
      </c>
      <c r="C191" s="126">
        <v>2021</v>
      </c>
    </row>
    <row r="192" spans="1:3" x14ac:dyDescent="0.35">
      <c r="A192" s="130" t="s">
        <v>588</v>
      </c>
      <c r="B192" s="129" t="s">
        <v>454</v>
      </c>
      <c r="C192" s="126">
        <v>2021</v>
      </c>
    </row>
    <row r="193" spans="1:3" x14ac:dyDescent="0.35">
      <c r="A193" s="130" t="s">
        <v>589</v>
      </c>
      <c r="B193" s="129" t="s">
        <v>454</v>
      </c>
      <c r="C193" s="126">
        <v>2021</v>
      </c>
    </row>
    <row r="194" spans="1:3" x14ac:dyDescent="0.35">
      <c r="A194" s="130" t="s">
        <v>590</v>
      </c>
      <c r="B194" s="129" t="s">
        <v>454</v>
      </c>
      <c r="C194" s="126">
        <v>2021</v>
      </c>
    </row>
    <row r="195" spans="1:3" x14ac:dyDescent="0.35">
      <c r="A195" s="130" t="s">
        <v>591</v>
      </c>
      <c r="B195" s="129" t="s">
        <v>454</v>
      </c>
      <c r="C195" s="126">
        <v>2021</v>
      </c>
    </row>
    <row r="196" spans="1:3" x14ac:dyDescent="0.35">
      <c r="A196" s="130" t="s">
        <v>592</v>
      </c>
      <c r="B196" s="129" t="s">
        <v>454</v>
      </c>
      <c r="C196" s="126">
        <v>2021</v>
      </c>
    </row>
    <row r="197" spans="1:3" x14ac:dyDescent="0.35">
      <c r="A197" s="130" t="s">
        <v>593</v>
      </c>
      <c r="B197" s="129" t="s">
        <v>454</v>
      </c>
      <c r="C197" s="126">
        <v>2021</v>
      </c>
    </row>
    <row r="198" spans="1:3" x14ac:dyDescent="0.35">
      <c r="A198" s="130" t="s">
        <v>594</v>
      </c>
      <c r="B198" s="129" t="s">
        <v>454</v>
      </c>
      <c r="C198" s="126">
        <v>2021</v>
      </c>
    </row>
    <row r="199" spans="1:3" x14ac:dyDescent="0.35">
      <c r="A199" s="130" t="s">
        <v>595</v>
      </c>
      <c r="B199" s="129" t="s">
        <v>454</v>
      </c>
      <c r="C199" s="126">
        <v>2021</v>
      </c>
    </row>
    <row r="200" spans="1:3" x14ac:dyDescent="0.35">
      <c r="A200" s="130" t="s">
        <v>596</v>
      </c>
      <c r="B200" s="129" t="s">
        <v>454</v>
      </c>
      <c r="C200" s="126">
        <v>2021</v>
      </c>
    </row>
    <row r="201" spans="1:3" x14ac:dyDescent="0.35">
      <c r="A201" s="130" t="s">
        <v>597</v>
      </c>
      <c r="B201" s="129" t="s">
        <v>454</v>
      </c>
      <c r="C201" s="126">
        <v>2021</v>
      </c>
    </row>
    <row r="202" spans="1:3" x14ac:dyDescent="0.35">
      <c r="A202" s="130" t="s">
        <v>598</v>
      </c>
      <c r="B202" s="129" t="s">
        <v>454</v>
      </c>
      <c r="C202" s="126">
        <v>2021</v>
      </c>
    </row>
    <row r="203" spans="1:3" x14ac:dyDescent="0.35">
      <c r="A203" s="130" t="s">
        <v>599</v>
      </c>
      <c r="B203" s="129" t="s">
        <v>454</v>
      </c>
      <c r="C203" s="126">
        <v>2021</v>
      </c>
    </row>
    <row r="204" spans="1:3" x14ac:dyDescent="0.35">
      <c r="A204" s="130" t="s">
        <v>600</v>
      </c>
      <c r="B204" s="129" t="s">
        <v>454</v>
      </c>
      <c r="C204" s="126">
        <v>2021</v>
      </c>
    </row>
    <row r="205" spans="1:3" x14ac:dyDescent="0.35">
      <c r="A205" s="127" t="s">
        <v>601</v>
      </c>
      <c r="B205" s="129" t="s">
        <v>482</v>
      </c>
      <c r="C205" s="126">
        <v>2021</v>
      </c>
    </row>
    <row r="206" spans="1:3" x14ac:dyDescent="0.35">
      <c r="A206" s="127" t="s">
        <v>602</v>
      </c>
      <c r="B206" s="129" t="s">
        <v>482</v>
      </c>
      <c r="C206" s="126">
        <v>2021</v>
      </c>
    </row>
    <row r="207" spans="1:3" x14ac:dyDescent="0.35">
      <c r="A207" s="127" t="s">
        <v>603</v>
      </c>
      <c r="B207" s="129" t="s">
        <v>482</v>
      </c>
      <c r="C207" s="126">
        <v>2021</v>
      </c>
    </row>
    <row r="208" spans="1:3" x14ac:dyDescent="0.35">
      <c r="A208" s="127" t="s">
        <v>604</v>
      </c>
      <c r="B208" s="129" t="s">
        <v>482</v>
      </c>
      <c r="C208" s="126">
        <v>2021</v>
      </c>
    </row>
    <row r="209" spans="1:3" x14ac:dyDescent="0.35">
      <c r="A209" s="127" t="s">
        <v>605</v>
      </c>
      <c r="B209" s="129" t="s">
        <v>482</v>
      </c>
      <c r="C209" s="126">
        <v>2021</v>
      </c>
    </row>
    <row r="210" spans="1:3" x14ac:dyDescent="0.35">
      <c r="A210" s="127" t="s">
        <v>606</v>
      </c>
      <c r="B210" s="129" t="s">
        <v>482</v>
      </c>
      <c r="C210" s="126">
        <v>2021</v>
      </c>
    </row>
    <row r="211" spans="1:3" x14ac:dyDescent="0.35">
      <c r="A211" s="127" t="s">
        <v>607</v>
      </c>
      <c r="B211" s="129" t="s">
        <v>482</v>
      </c>
      <c r="C211" s="126">
        <v>2021</v>
      </c>
    </row>
    <row r="212" spans="1:3" x14ac:dyDescent="0.35">
      <c r="A212" s="127" t="s">
        <v>608</v>
      </c>
      <c r="B212" s="129" t="s">
        <v>482</v>
      </c>
      <c r="C212" s="126">
        <v>2021</v>
      </c>
    </row>
    <row r="213" spans="1:3" x14ac:dyDescent="0.35">
      <c r="A213" s="127" t="s">
        <v>609</v>
      </c>
      <c r="B213" s="129" t="s">
        <v>482</v>
      </c>
      <c r="C213" s="126">
        <v>2021</v>
      </c>
    </row>
    <row r="214" spans="1:3" x14ac:dyDescent="0.35">
      <c r="A214" s="127" t="s">
        <v>610</v>
      </c>
      <c r="B214" s="129" t="s">
        <v>482</v>
      </c>
      <c r="C214" s="126">
        <v>2021</v>
      </c>
    </row>
    <row r="215" spans="1:3" x14ac:dyDescent="0.35">
      <c r="A215" s="127" t="s">
        <v>611</v>
      </c>
      <c r="B215" s="129" t="s">
        <v>482</v>
      </c>
      <c r="C215" s="126">
        <v>2021</v>
      </c>
    </row>
    <row r="216" spans="1:3" x14ac:dyDescent="0.35">
      <c r="A216" s="127" t="s">
        <v>612</v>
      </c>
      <c r="B216" s="129" t="s">
        <v>482</v>
      </c>
      <c r="C216" s="126">
        <v>2021</v>
      </c>
    </row>
    <row r="217" spans="1:3" x14ac:dyDescent="0.35">
      <c r="A217" s="127" t="s">
        <v>613</v>
      </c>
      <c r="B217" s="129" t="s">
        <v>482</v>
      </c>
      <c r="C217" s="126">
        <v>2021</v>
      </c>
    </row>
    <row r="218" spans="1:3" x14ac:dyDescent="0.35">
      <c r="A218" s="127" t="s">
        <v>614</v>
      </c>
      <c r="B218" s="129" t="s">
        <v>482</v>
      </c>
      <c r="C218" s="126">
        <v>2021</v>
      </c>
    </row>
    <row r="219" spans="1:3" x14ac:dyDescent="0.35">
      <c r="A219" s="127" t="s">
        <v>615</v>
      </c>
      <c r="B219" s="129" t="s">
        <v>482</v>
      </c>
      <c r="C219" s="126">
        <v>2021</v>
      </c>
    </row>
    <row r="220" spans="1:3" x14ac:dyDescent="0.35">
      <c r="A220" s="127" t="s">
        <v>616</v>
      </c>
      <c r="B220" s="129" t="s">
        <v>482</v>
      </c>
      <c r="C220" s="126">
        <v>2021</v>
      </c>
    </row>
    <row r="221" spans="1:3" x14ac:dyDescent="0.35">
      <c r="A221" s="130" t="s">
        <v>617</v>
      </c>
      <c r="B221" s="129" t="s">
        <v>482</v>
      </c>
      <c r="C221" s="126">
        <v>2021</v>
      </c>
    </row>
    <row r="222" spans="1:3" x14ac:dyDescent="0.35">
      <c r="A222" s="130" t="s">
        <v>618</v>
      </c>
      <c r="B222" s="129" t="s">
        <v>482</v>
      </c>
      <c r="C222" s="126">
        <v>2021</v>
      </c>
    </row>
    <row r="223" spans="1:3" x14ac:dyDescent="0.35">
      <c r="A223" s="130" t="s">
        <v>619</v>
      </c>
      <c r="B223" s="129" t="s">
        <v>482</v>
      </c>
      <c r="C223" s="126">
        <v>2021</v>
      </c>
    </row>
    <row r="224" spans="1:3" x14ac:dyDescent="0.35">
      <c r="A224" s="132" t="s">
        <v>620</v>
      </c>
      <c r="B224" s="129" t="s">
        <v>497</v>
      </c>
      <c r="C224" s="126">
        <v>2021</v>
      </c>
    </row>
    <row r="225" spans="1:3" x14ac:dyDescent="0.35">
      <c r="A225" s="132" t="s">
        <v>621</v>
      </c>
      <c r="B225" s="129" t="s">
        <v>482</v>
      </c>
      <c r="C225" s="126">
        <v>2021</v>
      </c>
    </row>
    <row r="226" spans="1:3" x14ac:dyDescent="0.35">
      <c r="A226" s="132" t="s">
        <v>622</v>
      </c>
      <c r="B226" s="129" t="s">
        <v>497</v>
      </c>
      <c r="C226" s="126">
        <v>2021</v>
      </c>
    </row>
    <row r="227" spans="1:3" x14ac:dyDescent="0.35">
      <c r="A227" s="132" t="s">
        <v>623</v>
      </c>
      <c r="B227" s="129" t="s">
        <v>497</v>
      </c>
      <c r="C227" s="126">
        <v>2021</v>
      </c>
    </row>
    <row r="228" spans="1:3" x14ac:dyDescent="0.35">
      <c r="A228" s="132" t="s">
        <v>624</v>
      </c>
      <c r="B228" s="129" t="s">
        <v>497</v>
      </c>
      <c r="C228" s="126">
        <v>2021</v>
      </c>
    </row>
    <row r="229" spans="1:3" x14ac:dyDescent="0.35">
      <c r="A229" s="132" t="s">
        <v>625</v>
      </c>
      <c r="B229" s="129" t="s">
        <v>497</v>
      </c>
      <c r="C229" s="126">
        <v>2021</v>
      </c>
    </row>
    <row r="230" spans="1:3" x14ac:dyDescent="0.35">
      <c r="A230" s="132" t="s">
        <v>626</v>
      </c>
      <c r="B230" s="129" t="s">
        <v>497</v>
      </c>
      <c r="C230" s="126">
        <v>2021</v>
      </c>
    </row>
    <row r="231" spans="1:3" x14ac:dyDescent="0.35">
      <c r="A231" s="132" t="s">
        <v>627</v>
      </c>
      <c r="B231" s="129" t="s">
        <v>497</v>
      </c>
      <c r="C231" s="126">
        <v>2021</v>
      </c>
    </row>
    <row r="232" spans="1:3" x14ac:dyDescent="0.35">
      <c r="A232" s="132" t="s">
        <v>628</v>
      </c>
      <c r="B232" s="129" t="s">
        <v>497</v>
      </c>
      <c r="C232" s="126">
        <v>2021</v>
      </c>
    </row>
    <row r="233" spans="1:3" x14ac:dyDescent="0.35">
      <c r="A233" s="132" t="s">
        <v>629</v>
      </c>
      <c r="B233" s="129" t="s">
        <v>497</v>
      </c>
      <c r="C233" s="126">
        <v>2021</v>
      </c>
    </row>
    <row r="234" spans="1:3" x14ac:dyDescent="0.35">
      <c r="A234" s="132" t="s">
        <v>630</v>
      </c>
      <c r="B234" s="129" t="s">
        <v>497</v>
      </c>
      <c r="C234" s="126">
        <v>2021</v>
      </c>
    </row>
    <row r="235" spans="1:3" x14ac:dyDescent="0.35">
      <c r="A235" s="132" t="s">
        <v>631</v>
      </c>
      <c r="B235" s="129" t="s">
        <v>497</v>
      </c>
      <c r="C235" s="126">
        <v>2021</v>
      </c>
    </row>
    <row r="236" spans="1:3" x14ac:dyDescent="0.35">
      <c r="A236" s="132" t="s">
        <v>632</v>
      </c>
      <c r="B236" s="129" t="s">
        <v>497</v>
      </c>
      <c r="C236" s="126">
        <v>2021</v>
      </c>
    </row>
    <row r="237" spans="1:3" x14ac:dyDescent="0.35">
      <c r="A237" s="132" t="s">
        <v>633</v>
      </c>
      <c r="B237" s="129" t="s">
        <v>497</v>
      </c>
      <c r="C237" s="126">
        <v>2021</v>
      </c>
    </row>
    <row r="238" spans="1:3" x14ac:dyDescent="0.35">
      <c r="A238" s="132" t="s">
        <v>634</v>
      </c>
      <c r="B238" s="129" t="s">
        <v>497</v>
      </c>
      <c r="C238" s="126">
        <v>2021</v>
      </c>
    </row>
    <row r="239" spans="1:3" x14ac:dyDescent="0.35">
      <c r="A239" s="132" t="s">
        <v>635</v>
      </c>
      <c r="B239" s="129" t="s">
        <v>497</v>
      </c>
      <c r="C239" s="126">
        <v>2021</v>
      </c>
    </row>
    <row r="240" spans="1:3" x14ac:dyDescent="0.35">
      <c r="A240" s="132" t="s">
        <v>636</v>
      </c>
      <c r="B240" s="129" t="s">
        <v>637</v>
      </c>
      <c r="C240" s="126">
        <v>2021</v>
      </c>
    </row>
    <row r="241" spans="1:3" x14ac:dyDescent="0.35">
      <c r="A241" s="132" t="s">
        <v>638</v>
      </c>
      <c r="B241" s="129" t="s">
        <v>637</v>
      </c>
      <c r="C241" s="126">
        <v>2021</v>
      </c>
    </row>
    <row r="242" spans="1:3" x14ac:dyDescent="0.35">
      <c r="A242" s="132" t="s">
        <v>639</v>
      </c>
      <c r="B242" s="129" t="s">
        <v>637</v>
      </c>
      <c r="C242" s="126">
        <v>2021</v>
      </c>
    </row>
    <row r="243" spans="1:3" x14ac:dyDescent="0.35">
      <c r="A243" s="132" t="s">
        <v>640</v>
      </c>
      <c r="B243" s="129" t="s">
        <v>637</v>
      </c>
      <c r="C243" s="126">
        <v>2021</v>
      </c>
    </row>
    <row r="244" spans="1:3" x14ac:dyDescent="0.35">
      <c r="A244" s="132" t="s">
        <v>641</v>
      </c>
      <c r="B244" s="129" t="s">
        <v>637</v>
      </c>
      <c r="C244" s="126">
        <v>2021</v>
      </c>
    </row>
    <row r="245" spans="1:3" x14ac:dyDescent="0.35">
      <c r="A245" s="132" t="s">
        <v>642</v>
      </c>
      <c r="B245" s="129" t="s">
        <v>637</v>
      </c>
      <c r="C245" s="126">
        <v>2021</v>
      </c>
    </row>
    <row r="246" spans="1:3" x14ac:dyDescent="0.35">
      <c r="A246" s="132" t="s">
        <v>643</v>
      </c>
      <c r="B246" s="129" t="s">
        <v>637</v>
      </c>
      <c r="C246" s="126">
        <v>2021</v>
      </c>
    </row>
    <row r="247" spans="1:3" x14ac:dyDescent="0.35">
      <c r="A247" s="132" t="s">
        <v>644</v>
      </c>
      <c r="B247" s="129" t="s">
        <v>637</v>
      </c>
      <c r="C247" s="126">
        <v>2021</v>
      </c>
    </row>
    <row r="248" spans="1:3" x14ac:dyDescent="0.35">
      <c r="A248" s="132" t="s">
        <v>645</v>
      </c>
      <c r="B248" s="129" t="s">
        <v>637</v>
      </c>
      <c r="C248" s="126">
        <v>2021</v>
      </c>
    </row>
    <row r="249" spans="1:3" x14ac:dyDescent="0.35">
      <c r="A249" s="132" t="s">
        <v>646</v>
      </c>
      <c r="B249" s="129" t="s">
        <v>637</v>
      </c>
      <c r="C249" s="126">
        <v>2021</v>
      </c>
    </row>
    <row r="250" spans="1:3" x14ac:dyDescent="0.35">
      <c r="A250" s="132" t="s">
        <v>647</v>
      </c>
      <c r="B250" s="129" t="s">
        <v>637</v>
      </c>
      <c r="C250" s="126">
        <v>2021</v>
      </c>
    </row>
    <row r="251" spans="1:3" x14ac:dyDescent="0.35">
      <c r="A251" s="132" t="s">
        <v>648</v>
      </c>
      <c r="B251" s="129" t="s">
        <v>637</v>
      </c>
      <c r="C251" s="126">
        <v>2021</v>
      </c>
    </row>
    <row r="252" spans="1:3" x14ac:dyDescent="0.35">
      <c r="A252" s="132" t="s">
        <v>649</v>
      </c>
      <c r="B252" s="129" t="s">
        <v>637</v>
      </c>
      <c r="C252" s="126">
        <v>2021</v>
      </c>
    </row>
    <row r="253" spans="1:3" x14ac:dyDescent="0.35">
      <c r="A253" s="132" t="s">
        <v>650</v>
      </c>
      <c r="B253" s="129" t="s">
        <v>637</v>
      </c>
      <c r="C253" s="126">
        <v>2021</v>
      </c>
    </row>
    <row r="254" spans="1:3" x14ac:dyDescent="0.35">
      <c r="A254" s="132" t="s">
        <v>651</v>
      </c>
      <c r="B254" s="129" t="s">
        <v>637</v>
      </c>
      <c r="C254" s="126">
        <v>2021</v>
      </c>
    </row>
    <row r="255" spans="1:3" x14ac:dyDescent="0.35">
      <c r="A255" s="132" t="s">
        <v>652</v>
      </c>
      <c r="B255" s="129" t="s">
        <v>637</v>
      </c>
      <c r="C255" s="126">
        <v>2021</v>
      </c>
    </row>
    <row r="256" spans="1:3" x14ac:dyDescent="0.35">
      <c r="A256" s="132" t="s">
        <v>653</v>
      </c>
      <c r="B256" s="129" t="s">
        <v>637</v>
      </c>
      <c r="C256" s="126">
        <v>2021</v>
      </c>
    </row>
    <row r="257" spans="1:3" x14ac:dyDescent="0.35">
      <c r="A257" s="132" t="s">
        <v>654</v>
      </c>
      <c r="B257" s="129" t="s">
        <v>637</v>
      </c>
      <c r="C257" s="126">
        <v>2021</v>
      </c>
    </row>
    <row r="258" spans="1:3" x14ac:dyDescent="0.35">
      <c r="A258" s="132" t="s">
        <v>655</v>
      </c>
      <c r="B258" s="129" t="s">
        <v>637</v>
      </c>
      <c r="C258" s="126">
        <v>2021</v>
      </c>
    </row>
    <row r="259" spans="1:3" x14ac:dyDescent="0.35">
      <c r="A259" s="132" t="s">
        <v>656</v>
      </c>
      <c r="B259" s="129" t="s">
        <v>637</v>
      </c>
      <c r="C259" s="126">
        <v>2021</v>
      </c>
    </row>
    <row r="260" spans="1:3" x14ac:dyDescent="0.35">
      <c r="A260" s="132" t="s">
        <v>657</v>
      </c>
      <c r="B260" s="129" t="s">
        <v>637</v>
      </c>
      <c r="C260" s="126">
        <v>2021</v>
      </c>
    </row>
    <row r="261" spans="1:3" x14ac:dyDescent="0.35">
      <c r="A261" s="132" t="s">
        <v>658</v>
      </c>
      <c r="B261" s="129" t="s">
        <v>497</v>
      </c>
      <c r="C261" s="126">
        <v>2021</v>
      </c>
    </row>
    <row r="262" spans="1:3" x14ac:dyDescent="0.35">
      <c r="A262" s="132" t="s">
        <v>659</v>
      </c>
      <c r="B262" s="129" t="s">
        <v>637</v>
      </c>
      <c r="C262" s="126">
        <v>2021</v>
      </c>
    </row>
    <row r="263" spans="1:3" x14ac:dyDescent="0.35">
      <c r="A263" s="132" t="s">
        <v>660</v>
      </c>
      <c r="B263" s="129" t="s">
        <v>661</v>
      </c>
      <c r="C263" s="126">
        <v>2021</v>
      </c>
    </row>
    <row r="264" spans="1:3" x14ac:dyDescent="0.35">
      <c r="A264" s="132" t="s">
        <v>662</v>
      </c>
      <c r="B264" s="129" t="s">
        <v>661</v>
      </c>
      <c r="C264" s="126">
        <v>2021</v>
      </c>
    </row>
    <row r="265" spans="1:3" x14ac:dyDescent="0.35">
      <c r="A265" s="132" t="s">
        <v>663</v>
      </c>
      <c r="B265" s="129" t="s">
        <v>661</v>
      </c>
      <c r="C265" s="126">
        <v>2021</v>
      </c>
    </row>
    <row r="266" spans="1:3" x14ac:dyDescent="0.35">
      <c r="A266" s="132" t="s">
        <v>664</v>
      </c>
      <c r="B266" s="129" t="s">
        <v>661</v>
      </c>
      <c r="C266" s="126">
        <v>2021</v>
      </c>
    </row>
    <row r="267" spans="1:3" x14ac:dyDescent="0.35">
      <c r="A267" s="132" t="s">
        <v>665</v>
      </c>
      <c r="B267" s="129" t="s">
        <v>661</v>
      </c>
      <c r="C267" s="126">
        <v>2021</v>
      </c>
    </row>
    <row r="268" spans="1:3" x14ac:dyDescent="0.35">
      <c r="A268" s="132" t="s">
        <v>666</v>
      </c>
      <c r="B268" s="129" t="s">
        <v>661</v>
      </c>
      <c r="C268" s="126">
        <v>2021</v>
      </c>
    </row>
    <row r="269" spans="1:3" x14ac:dyDescent="0.35">
      <c r="A269" s="132" t="s">
        <v>667</v>
      </c>
      <c r="B269" s="129" t="s">
        <v>661</v>
      </c>
      <c r="C269" s="126">
        <v>2021</v>
      </c>
    </row>
    <row r="270" spans="1:3" x14ac:dyDescent="0.35">
      <c r="A270" s="132" t="s">
        <v>668</v>
      </c>
      <c r="B270" s="129" t="s">
        <v>661</v>
      </c>
      <c r="C270" s="126">
        <v>2021</v>
      </c>
    </row>
    <row r="271" spans="1:3" x14ac:dyDescent="0.35">
      <c r="A271" s="132" t="s">
        <v>669</v>
      </c>
      <c r="B271" s="129" t="s">
        <v>661</v>
      </c>
      <c r="C271" s="126">
        <v>2021</v>
      </c>
    </row>
    <row r="272" spans="1:3" x14ac:dyDescent="0.35">
      <c r="A272" s="132" t="s">
        <v>670</v>
      </c>
      <c r="B272" s="129" t="s">
        <v>661</v>
      </c>
      <c r="C272" s="126">
        <v>2021</v>
      </c>
    </row>
    <row r="273" spans="1:3" x14ac:dyDescent="0.35">
      <c r="A273" s="132" t="s">
        <v>671</v>
      </c>
      <c r="B273" s="129" t="s">
        <v>661</v>
      </c>
      <c r="C273" s="126">
        <v>2021</v>
      </c>
    </row>
    <row r="274" spans="1:3" x14ac:dyDescent="0.35">
      <c r="A274" s="132" t="s">
        <v>672</v>
      </c>
      <c r="B274" s="129" t="s">
        <v>661</v>
      </c>
      <c r="C274" s="126">
        <v>2021</v>
      </c>
    </row>
    <row r="275" spans="1:3" x14ac:dyDescent="0.35">
      <c r="A275" s="132" t="s">
        <v>673</v>
      </c>
      <c r="B275" s="129" t="s">
        <v>661</v>
      </c>
      <c r="C275" s="126">
        <v>2021</v>
      </c>
    </row>
    <row r="276" spans="1:3" x14ac:dyDescent="0.35">
      <c r="A276" s="132" t="s">
        <v>674</v>
      </c>
      <c r="B276" s="129" t="s">
        <v>661</v>
      </c>
      <c r="C276" s="126">
        <v>2021</v>
      </c>
    </row>
    <row r="277" spans="1:3" x14ac:dyDescent="0.35">
      <c r="A277" s="132" t="s">
        <v>675</v>
      </c>
      <c r="B277" s="129" t="s">
        <v>661</v>
      </c>
      <c r="C277" s="126">
        <v>2021</v>
      </c>
    </row>
    <row r="278" spans="1:3" x14ac:dyDescent="0.35">
      <c r="A278" s="132" t="s">
        <v>676</v>
      </c>
      <c r="B278" s="129" t="s">
        <v>661</v>
      </c>
      <c r="C278" s="126">
        <v>2021</v>
      </c>
    </row>
    <row r="279" spans="1:3" x14ac:dyDescent="0.35">
      <c r="A279" s="132" t="s">
        <v>677</v>
      </c>
      <c r="B279" s="129" t="s">
        <v>661</v>
      </c>
      <c r="C279" s="126">
        <v>2021</v>
      </c>
    </row>
    <row r="280" spans="1:3" x14ac:dyDescent="0.35">
      <c r="A280" s="132" t="s">
        <v>678</v>
      </c>
      <c r="B280" s="129" t="s">
        <v>661</v>
      </c>
      <c r="C280" s="126">
        <v>2021</v>
      </c>
    </row>
    <row r="281" spans="1:3" x14ac:dyDescent="0.35">
      <c r="A281" s="132" t="s">
        <v>679</v>
      </c>
      <c r="B281" s="129" t="s">
        <v>661</v>
      </c>
      <c r="C281" s="126">
        <v>2021</v>
      </c>
    </row>
    <row r="282" spans="1:3" x14ac:dyDescent="0.35">
      <c r="A282" s="132" t="s">
        <v>680</v>
      </c>
      <c r="B282" s="129" t="s">
        <v>661</v>
      </c>
      <c r="C282" s="126">
        <v>2021</v>
      </c>
    </row>
    <row r="283" spans="1:3" x14ac:dyDescent="0.35">
      <c r="A283" s="132" t="s">
        <v>681</v>
      </c>
      <c r="B283" s="129" t="s">
        <v>661</v>
      </c>
      <c r="C283" s="126">
        <v>2021</v>
      </c>
    </row>
    <row r="284" spans="1:3" x14ac:dyDescent="0.35">
      <c r="A284" s="132" t="s">
        <v>682</v>
      </c>
      <c r="B284" s="129" t="s">
        <v>661</v>
      </c>
      <c r="C284" s="126">
        <v>2021</v>
      </c>
    </row>
    <row r="285" spans="1:3" x14ac:dyDescent="0.35">
      <c r="A285" s="132" t="s">
        <v>683</v>
      </c>
      <c r="B285" s="129" t="s">
        <v>661</v>
      </c>
      <c r="C285" s="126">
        <v>2021</v>
      </c>
    </row>
    <row r="286" spans="1:3" x14ac:dyDescent="0.35">
      <c r="A286" s="132" t="s">
        <v>684</v>
      </c>
      <c r="B286" s="129" t="s">
        <v>661</v>
      </c>
      <c r="C286" s="126">
        <v>2021</v>
      </c>
    </row>
    <row r="287" spans="1:3" x14ac:dyDescent="0.35">
      <c r="A287" s="132" t="s">
        <v>685</v>
      </c>
      <c r="B287" s="129" t="s">
        <v>661</v>
      </c>
      <c r="C287" s="126">
        <v>2021</v>
      </c>
    </row>
    <row r="288" spans="1:3" x14ac:dyDescent="0.35">
      <c r="A288" s="132" t="s">
        <v>686</v>
      </c>
      <c r="B288" s="129" t="s">
        <v>661</v>
      </c>
      <c r="C288" s="126">
        <v>2021</v>
      </c>
    </row>
    <row r="289" spans="1:3" x14ac:dyDescent="0.35">
      <c r="A289" s="132" t="s">
        <v>687</v>
      </c>
      <c r="B289" s="129" t="s">
        <v>661</v>
      </c>
      <c r="C289" s="126">
        <v>2021</v>
      </c>
    </row>
    <row r="290" spans="1:3" x14ac:dyDescent="0.35">
      <c r="A290" s="132" t="s">
        <v>688</v>
      </c>
      <c r="B290" s="129" t="s">
        <v>661</v>
      </c>
      <c r="C290" s="126">
        <v>2021</v>
      </c>
    </row>
    <row r="291" spans="1:3" x14ac:dyDescent="0.35">
      <c r="A291" s="132" t="s">
        <v>689</v>
      </c>
      <c r="B291" s="129" t="s">
        <v>661</v>
      </c>
      <c r="C291" s="126">
        <v>2021</v>
      </c>
    </row>
    <row r="292" spans="1:3" x14ac:dyDescent="0.35">
      <c r="A292" s="132" t="s">
        <v>690</v>
      </c>
      <c r="B292" s="129" t="s">
        <v>661</v>
      </c>
      <c r="C292" s="126">
        <v>2021</v>
      </c>
    </row>
    <row r="293" spans="1:3" x14ac:dyDescent="0.35">
      <c r="A293" s="132" t="s">
        <v>691</v>
      </c>
      <c r="B293" s="129" t="s">
        <v>661</v>
      </c>
      <c r="C293" s="126">
        <v>2021</v>
      </c>
    </row>
    <row r="294" spans="1:3" x14ac:dyDescent="0.35">
      <c r="A294" s="132" t="s">
        <v>692</v>
      </c>
      <c r="B294" s="129" t="s">
        <v>661</v>
      </c>
      <c r="C294" s="126">
        <v>2021</v>
      </c>
    </row>
    <row r="295" spans="1:3" x14ac:dyDescent="0.35">
      <c r="A295" s="132" t="s">
        <v>693</v>
      </c>
      <c r="B295" s="129" t="s">
        <v>661</v>
      </c>
      <c r="C295" s="126">
        <v>2021</v>
      </c>
    </row>
    <row r="296" spans="1:3" x14ac:dyDescent="0.35">
      <c r="A296" s="132" t="s">
        <v>694</v>
      </c>
      <c r="B296" s="129" t="s">
        <v>695</v>
      </c>
      <c r="C296" s="126">
        <v>2021</v>
      </c>
    </row>
    <row r="297" spans="1:3" x14ac:dyDescent="0.35">
      <c r="A297" s="132" t="s">
        <v>696</v>
      </c>
      <c r="B297" s="129" t="s">
        <v>695</v>
      </c>
      <c r="C297" s="126">
        <v>2021</v>
      </c>
    </row>
    <row r="298" spans="1:3" x14ac:dyDescent="0.35">
      <c r="A298" s="132" t="s">
        <v>697</v>
      </c>
      <c r="B298" s="129" t="s">
        <v>695</v>
      </c>
      <c r="C298" s="126">
        <v>2021</v>
      </c>
    </row>
    <row r="299" spans="1:3" x14ac:dyDescent="0.35">
      <c r="A299" s="132" t="s">
        <v>698</v>
      </c>
      <c r="B299" s="129" t="s">
        <v>695</v>
      </c>
      <c r="C299" s="126">
        <v>2021</v>
      </c>
    </row>
    <row r="300" spans="1:3" x14ac:dyDescent="0.35">
      <c r="A300" s="132" t="s">
        <v>699</v>
      </c>
      <c r="B300" s="129" t="s">
        <v>695</v>
      </c>
      <c r="C300" s="126">
        <v>2021</v>
      </c>
    </row>
    <row r="301" spans="1:3" x14ac:dyDescent="0.35">
      <c r="A301" s="132" t="s">
        <v>700</v>
      </c>
      <c r="B301" s="129" t="s">
        <v>695</v>
      </c>
      <c r="C301" s="126">
        <v>2021</v>
      </c>
    </row>
    <row r="302" spans="1:3" x14ac:dyDescent="0.35">
      <c r="A302" s="132" t="s">
        <v>701</v>
      </c>
      <c r="B302" s="129" t="s">
        <v>695</v>
      </c>
      <c r="C302" s="126">
        <v>2021</v>
      </c>
    </row>
    <row r="303" spans="1:3" x14ac:dyDescent="0.35">
      <c r="A303" s="132" t="s">
        <v>702</v>
      </c>
      <c r="B303" s="129" t="s">
        <v>695</v>
      </c>
      <c r="C303" s="126">
        <v>2021</v>
      </c>
    </row>
    <row r="304" spans="1:3" x14ac:dyDescent="0.35">
      <c r="A304" s="132" t="s">
        <v>703</v>
      </c>
      <c r="B304" s="129" t="s">
        <v>695</v>
      </c>
      <c r="C304" s="126">
        <v>2021</v>
      </c>
    </row>
    <row r="305" spans="1:3" x14ac:dyDescent="0.35">
      <c r="A305" s="132" t="s">
        <v>704</v>
      </c>
      <c r="B305" s="129" t="s">
        <v>695</v>
      </c>
      <c r="C305" s="126">
        <v>2021</v>
      </c>
    </row>
    <row r="306" spans="1:3" x14ac:dyDescent="0.35">
      <c r="A306" s="132" t="s">
        <v>705</v>
      </c>
      <c r="B306" s="129" t="s">
        <v>695</v>
      </c>
      <c r="C306" s="126">
        <v>2021</v>
      </c>
    </row>
    <row r="307" spans="1:3" x14ac:dyDescent="0.35">
      <c r="A307" s="132" t="s">
        <v>706</v>
      </c>
      <c r="B307" s="129" t="s">
        <v>695</v>
      </c>
      <c r="C307" s="126">
        <v>2021</v>
      </c>
    </row>
    <row r="308" spans="1:3" x14ac:dyDescent="0.35">
      <c r="A308" s="132" t="s">
        <v>707</v>
      </c>
      <c r="B308" s="129" t="s">
        <v>695</v>
      </c>
      <c r="C308" s="126">
        <v>2021</v>
      </c>
    </row>
    <row r="309" spans="1:3" x14ac:dyDescent="0.35">
      <c r="A309" s="132" t="s">
        <v>708</v>
      </c>
      <c r="B309" s="129" t="s">
        <v>695</v>
      </c>
      <c r="C309" s="126">
        <v>2021</v>
      </c>
    </row>
    <row r="310" spans="1:3" x14ac:dyDescent="0.35">
      <c r="A310" s="132" t="s">
        <v>709</v>
      </c>
      <c r="B310" s="129" t="s">
        <v>695</v>
      </c>
      <c r="C310" s="126">
        <v>2021</v>
      </c>
    </row>
    <row r="311" spans="1:3" x14ac:dyDescent="0.35">
      <c r="A311" s="132" t="s">
        <v>710</v>
      </c>
      <c r="B311" s="129" t="s">
        <v>695</v>
      </c>
      <c r="C311" s="126">
        <v>2021</v>
      </c>
    </row>
    <row r="312" spans="1:3" x14ac:dyDescent="0.35">
      <c r="A312" s="132" t="s">
        <v>711</v>
      </c>
      <c r="B312" s="129" t="s">
        <v>712</v>
      </c>
      <c r="C312" s="126">
        <v>2021</v>
      </c>
    </row>
    <row r="313" spans="1:3" x14ac:dyDescent="0.35">
      <c r="A313" s="132" t="s">
        <v>713</v>
      </c>
      <c r="B313" s="129" t="s">
        <v>712</v>
      </c>
      <c r="C313" s="126">
        <v>2021</v>
      </c>
    </row>
    <row r="314" spans="1:3" x14ac:dyDescent="0.35">
      <c r="A314" s="132" t="s">
        <v>714</v>
      </c>
      <c r="B314" s="129" t="s">
        <v>712</v>
      </c>
      <c r="C314" s="126">
        <v>2021</v>
      </c>
    </row>
    <row r="315" spans="1:3" x14ac:dyDescent="0.35">
      <c r="A315" s="132" t="s">
        <v>715</v>
      </c>
      <c r="B315" s="129" t="s">
        <v>712</v>
      </c>
      <c r="C315" s="126">
        <v>2021</v>
      </c>
    </row>
    <row r="316" spans="1:3" x14ac:dyDescent="0.35">
      <c r="A316" s="132" t="s">
        <v>716</v>
      </c>
      <c r="B316" s="129" t="s">
        <v>712</v>
      </c>
      <c r="C316" s="126">
        <v>2021</v>
      </c>
    </row>
    <row r="317" spans="1:3" x14ac:dyDescent="0.35">
      <c r="A317" s="132" t="s">
        <v>717</v>
      </c>
      <c r="B317" s="129" t="s">
        <v>712</v>
      </c>
      <c r="C317" s="126">
        <v>2021</v>
      </c>
    </row>
    <row r="318" spans="1:3" x14ac:dyDescent="0.35">
      <c r="A318" s="132" t="s">
        <v>718</v>
      </c>
      <c r="B318" s="129" t="s">
        <v>712</v>
      </c>
      <c r="C318" s="126">
        <v>2021</v>
      </c>
    </row>
    <row r="319" spans="1:3" x14ac:dyDescent="0.35">
      <c r="A319" s="132" t="s">
        <v>719</v>
      </c>
      <c r="B319" s="129" t="s">
        <v>712</v>
      </c>
      <c r="C319" s="126">
        <v>2021</v>
      </c>
    </row>
    <row r="320" spans="1:3" x14ac:dyDescent="0.35">
      <c r="A320" s="132" t="s">
        <v>720</v>
      </c>
      <c r="B320" s="129" t="s">
        <v>712</v>
      </c>
      <c r="C320" s="126">
        <v>2021</v>
      </c>
    </row>
    <row r="321" spans="1:3" x14ac:dyDescent="0.35">
      <c r="A321" s="132" t="s">
        <v>721</v>
      </c>
      <c r="B321" s="129" t="s">
        <v>712</v>
      </c>
      <c r="C321" s="126">
        <v>2021</v>
      </c>
    </row>
    <row r="322" spans="1:3" x14ac:dyDescent="0.35">
      <c r="A322" s="132" t="s">
        <v>722</v>
      </c>
      <c r="B322" s="129" t="s">
        <v>695</v>
      </c>
      <c r="C322" s="126">
        <v>2021</v>
      </c>
    </row>
    <row r="323" spans="1:3" x14ac:dyDescent="0.35">
      <c r="A323" s="132" t="s">
        <v>723</v>
      </c>
      <c r="B323" s="129" t="s">
        <v>661</v>
      </c>
      <c r="C323" s="126">
        <v>2021</v>
      </c>
    </row>
    <row r="324" spans="1:3" x14ac:dyDescent="0.35">
      <c r="A324" s="130" t="s">
        <v>724</v>
      </c>
      <c r="B324" s="129" t="s">
        <v>725</v>
      </c>
      <c r="C324" s="126">
        <v>2021</v>
      </c>
    </row>
    <row r="325" spans="1:3" x14ac:dyDescent="0.35">
      <c r="A325" s="130" t="s">
        <v>726</v>
      </c>
      <c r="B325" s="129" t="s">
        <v>725</v>
      </c>
      <c r="C325" s="126">
        <v>2021</v>
      </c>
    </row>
    <row r="326" spans="1:3" x14ac:dyDescent="0.35">
      <c r="A326" s="130" t="s">
        <v>727</v>
      </c>
      <c r="B326" s="129" t="s">
        <v>725</v>
      </c>
      <c r="C326" s="126">
        <v>2021</v>
      </c>
    </row>
    <row r="327" spans="1:3" x14ac:dyDescent="0.35">
      <c r="A327" s="130" t="s">
        <v>728</v>
      </c>
      <c r="B327" s="129" t="s">
        <v>725</v>
      </c>
      <c r="C327" s="126">
        <v>2021</v>
      </c>
    </row>
    <row r="328" spans="1:3" x14ac:dyDescent="0.35">
      <c r="A328" s="130" t="s">
        <v>729</v>
      </c>
      <c r="B328" s="129" t="s">
        <v>725</v>
      </c>
      <c r="C328" s="126">
        <v>2021</v>
      </c>
    </row>
    <row r="329" spans="1:3" x14ac:dyDescent="0.35">
      <c r="A329" s="130" t="s">
        <v>730</v>
      </c>
      <c r="B329" s="129" t="s">
        <v>725</v>
      </c>
      <c r="C329" s="126">
        <v>2021</v>
      </c>
    </row>
    <row r="330" spans="1:3" x14ac:dyDescent="0.35">
      <c r="A330" s="130" t="s">
        <v>731</v>
      </c>
      <c r="B330" s="129" t="s">
        <v>725</v>
      </c>
      <c r="C330" s="126">
        <v>2021</v>
      </c>
    </row>
    <row r="331" spans="1:3" x14ac:dyDescent="0.35">
      <c r="A331" s="130" t="s">
        <v>732</v>
      </c>
      <c r="B331" s="129" t="s">
        <v>725</v>
      </c>
      <c r="C331" s="126">
        <v>2021</v>
      </c>
    </row>
    <row r="332" spans="1:3" x14ac:dyDescent="0.35">
      <c r="A332" s="130" t="s">
        <v>733</v>
      </c>
      <c r="B332" s="129" t="s">
        <v>725</v>
      </c>
      <c r="C332" s="126">
        <v>2021</v>
      </c>
    </row>
    <row r="333" spans="1:3" x14ac:dyDescent="0.35">
      <c r="A333" s="130" t="s">
        <v>734</v>
      </c>
      <c r="B333" s="129" t="s">
        <v>725</v>
      </c>
      <c r="C333" s="126">
        <v>2021</v>
      </c>
    </row>
    <row r="334" spans="1:3" x14ac:dyDescent="0.35">
      <c r="A334" s="130" t="s">
        <v>735</v>
      </c>
      <c r="B334" s="129" t="s">
        <v>725</v>
      </c>
      <c r="C334" s="126">
        <v>2021</v>
      </c>
    </row>
    <row r="335" spans="1:3" x14ac:dyDescent="0.35">
      <c r="A335" s="130" t="s">
        <v>736</v>
      </c>
      <c r="B335" s="129" t="s">
        <v>725</v>
      </c>
      <c r="C335" s="126">
        <v>2021</v>
      </c>
    </row>
    <row r="336" spans="1:3" x14ac:dyDescent="0.35">
      <c r="A336" s="130" t="s">
        <v>737</v>
      </c>
      <c r="B336" s="129" t="s">
        <v>725</v>
      </c>
      <c r="C336" s="126">
        <v>2021</v>
      </c>
    </row>
    <row r="337" spans="1:3" x14ac:dyDescent="0.35">
      <c r="A337" s="130" t="s">
        <v>738</v>
      </c>
      <c r="B337" s="129" t="s">
        <v>725</v>
      </c>
      <c r="C337" s="126">
        <v>2021</v>
      </c>
    </row>
    <row r="338" spans="1:3" x14ac:dyDescent="0.35">
      <c r="A338" s="130" t="s">
        <v>739</v>
      </c>
      <c r="B338" s="129" t="s">
        <v>725</v>
      </c>
      <c r="C338" s="126">
        <v>2021</v>
      </c>
    </row>
    <row r="339" spans="1:3" x14ac:dyDescent="0.35">
      <c r="A339" s="130" t="s">
        <v>740</v>
      </c>
      <c r="B339" s="129" t="s">
        <v>725</v>
      </c>
      <c r="C339" s="126">
        <v>2021</v>
      </c>
    </row>
    <row r="340" spans="1:3" x14ac:dyDescent="0.35">
      <c r="A340" s="130" t="s">
        <v>741</v>
      </c>
      <c r="B340" s="129" t="s">
        <v>725</v>
      </c>
      <c r="C340" s="126">
        <v>2021</v>
      </c>
    </row>
    <row r="341" spans="1:3" x14ac:dyDescent="0.35">
      <c r="A341" s="130" t="s">
        <v>742</v>
      </c>
      <c r="B341" s="129" t="s">
        <v>725</v>
      </c>
      <c r="C341" s="126">
        <v>2021</v>
      </c>
    </row>
    <row r="342" spans="1:3" x14ac:dyDescent="0.35">
      <c r="A342" s="130" t="s">
        <v>743</v>
      </c>
      <c r="B342" s="129" t="s">
        <v>725</v>
      </c>
      <c r="C342" s="126">
        <v>2021</v>
      </c>
    </row>
    <row r="343" spans="1:3" x14ac:dyDescent="0.35">
      <c r="A343" s="130" t="s">
        <v>744</v>
      </c>
      <c r="B343" s="129" t="s">
        <v>725</v>
      </c>
      <c r="C343" s="126">
        <v>2021</v>
      </c>
    </row>
    <row r="344" spans="1:3" x14ac:dyDescent="0.35">
      <c r="A344" s="130" t="s">
        <v>745</v>
      </c>
      <c r="B344" s="129" t="s">
        <v>725</v>
      </c>
      <c r="C344" s="126">
        <v>2021</v>
      </c>
    </row>
    <row r="345" spans="1:3" x14ac:dyDescent="0.35">
      <c r="A345" s="130" t="s">
        <v>746</v>
      </c>
      <c r="B345" s="129" t="s">
        <v>725</v>
      </c>
      <c r="C345" s="126">
        <v>2021</v>
      </c>
    </row>
    <row r="346" spans="1:3" x14ac:dyDescent="0.35">
      <c r="A346" s="130" t="s">
        <v>747</v>
      </c>
      <c r="B346" s="129" t="s">
        <v>725</v>
      </c>
      <c r="C346" s="126">
        <v>2021</v>
      </c>
    </row>
    <row r="347" spans="1:3" x14ac:dyDescent="0.35">
      <c r="A347" s="130" t="s">
        <v>748</v>
      </c>
      <c r="B347" s="129" t="s">
        <v>725</v>
      </c>
      <c r="C347" s="126">
        <v>2021</v>
      </c>
    </row>
    <row r="348" spans="1:3" x14ac:dyDescent="0.35">
      <c r="A348" s="130" t="s">
        <v>749</v>
      </c>
      <c r="B348" s="129" t="s">
        <v>725</v>
      </c>
      <c r="C348" s="126">
        <v>2021</v>
      </c>
    </row>
    <row r="349" spans="1:3" x14ac:dyDescent="0.35">
      <c r="A349" s="130" t="s">
        <v>750</v>
      </c>
      <c r="B349" s="129" t="s">
        <v>725</v>
      </c>
      <c r="C349" s="126">
        <v>2021</v>
      </c>
    </row>
    <row r="350" spans="1:3" x14ac:dyDescent="0.35">
      <c r="A350" s="130" t="s">
        <v>751</v>
      </c>
      <c r="B350" s="129" t="s">
        <v>725</v>
      </c>
      <c r="C350" s="126">
        <v>2021</v>
      </c>
    </row>
    <row r="351" spans="1:3" x14ac:dyDescent="0.35">
      <c r="A351" s="130" t="s">
        <v>752</v>
      </c>
      <c r="B351" s="129" t="s">
        <v>725</v>
      </c>
      <c r="C351" s="126">
        <v>2021</v>
      </c>
    </row>
    <row r="352" spans="1:3" x14ac:dyDescent="0.35">
      <c r="A352" s="130" t="s">
        <v>753</v>
      </c>
      <c r="B352" s="129" t="s">
        <v>725</v>
      </c>
      <c r="C352" s="126">
        <v>2021</v>
      </c>
    </row>
    <row r="353" spans="1:3" x14ac:dyDescent="0.35">
      <c r="A353" s="130" t="s">
        <v>754</v>
      </c>
      <c r="B353" s="129" t="s">
        <v>725</v>
      </c>
      <c r="C353" s="126">
        <v>2021</v>
      </c>
    </row>
    <row r="354" spans="1:3" x14ac:dyDescent="0.35">
      <c r="A354" s="130" t="s">
        <v>755</v>
      </c>
      <c r="B354" s="129" t="s">
        <v>725</v>
      </c>
      <c r="C354" s="126">
        <v>2021</v>
      </c>
    </row>
    <row r="355" spans="1:3" x14ac:dyDescent="0.35">
      <c r="A355" s="130" t="s">
        <v>756</v>
      </c>
      <c r="B355" s="129" t="s">
        <v>725</v>
      </c>
      <c r="C355" s="126">
        <v>2021</v>
      </c>
    </row>
    <row r="356" spans="1:3" x14ac:dyDescent="0.35">
      <c r="A356" s="130" t="s">
        <v>757</v>
      </c>
      <c r="B356" s="129" t="s">
        <v>725</v>
      </c>
      <c r="C356" s="126">
        <v>2021</v>
      </c>
    </row>
    <row r="357" spans="1:3" x14ac:dyDescent="0.35">
      <c r="A357" s="130" t="s">
        <v>758</v>
      </c>
      <c r="B357" s="129" t="s">
        <v>725</v>
      </c>
      <c r="C357" s="126">
        <v>2021</v>
      </c>
    </row>
    <row r="358" spans="1:3" x14ac:dyDescent="0.35">
      <c r="A358" s="130" t="s">
        <v>759</v>
      </c>
      <c r="B358" s="131" t="s">
        <v>760</v>
      </c>
      <c r="C358" s="126">
        <v>2021</v>
      </c>
    </row>
    <row r="359" spans="1:3" x14ac:dyDescent="0.35">
      <c r="A359" s="130" t="s">
        <v>761</v>
      </c>
      <c r="B359" s="131" t="s">
        <v>760</v>
      </c>
      <c r="C359" s="126">
        <v>2021</v>
      </c>
    </row>
    <row r="360" spans="1:3" x14ac:dyDescent="0.35">
      <c r="A360" s="130" t="s">
        <v>762</v>
      </c>
      <c r="B360" s="131" t="s">
        <v>760</v>
      </c>
      <c r="C360" s="126">
        <v>2021</v>
      </c>
    </row>
    <row r="361" spans="1:3" x14ac:dyDescent="0.35">
      <c r="A361" s="130" t="s">
        <v>763</v>
      </c>
      <c r="B361" s="131" t="s">
        <v>760</v>
      </c>
      <c r="C361" s="126">
        <v>2021</v>
      </c>
    </row>
    <row r="362" spans="1:3" x14ac:dyDescent="0.35">
      <c r="A362" s="130" t="s">
        <v>764</v>
      </c>
      <c r="B362" s="131" t="s">
        <v>760</v>
      </c>
      <c r="C362" s="126">
        <v>2021</v>
      </c>
    </row>
    <row r="363" spans="1:3" x14ac:dyDescent="0.35">
      <c r="A363" s="130" t="s">
        <v>765</v>
      </c>
      <c r="B363" s="131" t="s">
        <v>760</v>
      </c>
      <c r="C363" s="126">
        <v>2021</v>
      </c>
    </row>
    <row r="364" spans="1:3" x14ac:dyDescent="0.35">
      <c r="A364" s="130" t="s">
        <v>766</v>
      </c>
      <c r="B364" s="131" t="s">
        <v>760</v>
      </c>
      <c r="C364" s="126">
        <v>2021</v>
      </c>
    </row>
    <row r="365" spans="1:3" x14ac:dyDescent="0.35">
      <c r="A365" s="130" t="s">
        <v>767</v>
      </c>
      <c r="B365" s="131" t="s">
        <v>760</v>
      </c>
      <c r="C365" s="126">
        <v>2021</v>
      </c>
    </row>
    <row r="366" spans="1:3" x14ac:dyDescent="0.35">
      <c r="A366" s="130" t="s">
        <v>768</v>
      </c>
      <c r="B366" s="131" t="s">
        <v>760</v>
      </c>
      <c r="C366" s="126">
        <v>2021</v>
      </c>
    </row>
    <row r="367" spans="1:3" x14ac:dyDescent="0.35">
      <c r="A367" s="130" t="s">
        <v>769</v>
      </c>
      <c r="B367" s="131" t="s">
        <v>760</v>
      </c>
      <c r="C367" s="126">
        <v>2021</v>
      </c>
    </row>
    <row r="368" spans="1:3" x14ac:dyDescent="0.35">
      <c r="A368" s="130" t="s">
        <v>770</v>
      </c>
      <c r="B368" s="131" t="s">
        <v>760</v>
      </c>
      <c r="C368" s="126">
        <v>2021</v>
      </c>
    </row>
    <row r="369" spans="1:3" x14ac:dyDescent="0.35">
      <c r="A369" s="130" t="s">
        <v>771</v>
      </c>
      <c r="B369" s="131" t="s">
        <v>760</v>
      </c>
      <c r="C369" s="126">
        <v>2021</v>
      </c>
    </row>
    <row r="370" spans="1:3" x14ac:dyDescent="0.35">
      <c r="A370" s="130" t="s">
        <v>772</v>
      </c>
      <c r="B370" s="131" t="s">
        <v>760</v>
      </c>
      <c r="C370" s="126">
        <v>2021</v>
      </c>
    </row>
    <row r="371" spans="1:3" x14ac:dyDescent="0.35">
      <c r="A371" s="130" t="s">
        <v>773</v>
      </c>
      <c r="B371" s="131" t="s">
        <v>760</v>
      </c>
      <c r="C371" s="126">
        <v>2021</v>
      </c>
    </row>
    <row r="372" spans="1:3" x14ac:dyDescent="0.35">
      <c r="A372" s="130" t="s">
        <v>774</v>
      </c>
      <c r="B372" s="131" t="s">
        <v>760</v>
      </c>
      <c r="C372" s="126">
        <v>2021</v>
      </c>
    </row>
    <row r="373" spans="1:3" x14ac:dyDescent="0.35">
      <c r="A373" s="130" t="s">
        <v>775</v>
      </c>
      <c r="B373" s="131" t="s">
        <v>760</v>
      </c>
      <c r="C373" s="126">
        <v>2021</v>
      </c>
    </row>
    <row r="374" spans="1:3" x14ac:dyDescent="0.35">
      <c r="A374" s="130" t="s">
        <v>776</v>
      </c>
      <c r="B374" s="131" t="s">
        <v>760</v>
      </c>
      <c r="C374" s="126">
        <v>2021</v>
      </c>
    </row>
    <row r="375" spans="1:3" x14ac:dyDescent="0.35">
      <c r="A375" s="130" t="s">
        <v>777</v>
      </c>
      <c r="B375" s="131" t="s">
        <v>760</v>
      </c>
      <c r="C375" s="126">
        <v>2021</v>
      </c>
    </row>
    <row r="376" spans="1:3" x14ac:dyDescent="0.35">
      <c r="A376" s="130" t="s">
        <v>778</v>
      </c>
      <c r="B376" s="131" t="s">
        <v>760</v>
      </c>
      <c r="C376" s="126">
        <v>2021</v>
      </c>
    </row>
    <row r="377" spans="1:3" x14ac:dyDescent="0.35">
      <c r="A377" s="130" t="s">
        <v>779</v>
      </c>
      <c r="B377" s="131" t="s">
        <v>760</v>
      </c>
      <c r="C377" s="126">
        <v>2021</v>
      </c>
    </row>
    <row r="378" spans="1:3" x14ac:dyDescent="0.35">
      <c r="A378" s="130" t="s">
        <v>780</v>
      </c>
      <c r="B378" s="131" t="s">
        <v>760</v>
      </c>
      <c r="C378" s="126">
        <v>2021</v>
      </c>
    </row>
    <row r="379" spans="1:3" x14ac:dyDescent="0.35">
      <c r="A379" s="130" t="s">
        <v>781</v>
      </c>
      <c r="B379" s="131" t="s">
        <v>760</v>
      </c>
      <c r="C379" s="126">
        <v>2021</v>
      </c>
    </row>
    <row r="380" spans="1:3" x14ac:dyDescent="0.35">
      <c r="A380" s="130" t="s">
        <v>782</v>
      </c>
      <c r="B380" s="131" t="s">
        <v>760</v>
      </c>
      <c r="C380" s="126">
        <v>2021</v>
      </c>
    </row>
    <row r="381" spans="1:3" x14ac:dyDescent="0.35">
      <c r="A381" s="130" t="s">
        <v>783</v>
      </c>
      <c r="B381" s="131" t="s">
        <v>760</v>
      </c>
      <c r="C381" s="126">
        <v>2021</v>
      </c>
    </row>
    <row r="382" spans="1:3" x14ac:dyDescent="0.35">
      <c r="A382" s="130" t="s">
        <v>784</v>
      </c>
      <c r="B382" s="131" t="s">
        <v>760</v>
      </c>
      <c r="C382" s="126">
        <v>2021</v>
      </c>
    </row>
    <row r="383" spans="1:3" x14ac:dyDescent="0.35">
      <c r="A383" s="130" t="s">
        <v>785</v>
      </c>
      <c r="B383" s="131" t="s">
        <v>760</v>
      </c>
      <c r="C383" s="126">
        <v>2021</v>
      </c>
    </row>
    <row r="384" spans="1:3" x14ac:dyDescent="0.35">
      <c r="A384" s="130" t="s">
        <v>786</v>
      </c>
      <c r="B384" s="131" t="s">
        <v>760</v>
      </c>
      <c r="C384" s="126">
        <v>2021</v>
      </c>
    </row>
    <row r="385" spans="1:3" x14ac:dyDescent="0.35">
      <c r="A385" s="130" t="s">
        <v>787</v>
      </c>
      <c r="B385" s="129" t="s">
        <v>788</v>
      </c>
      <c r="C385" s="126">
        <v>2021</v>
      </c>
    </row>
    <row r="386" spans="1:3" x14ac:dyDescent="0.35">
      <c r="A386" s="130" t="s">
        <v>789</v>
      </c>
      <c r="B386" s="129" t="s">
        <v>788</v>
      </c>
      <c r="C386" s="126">
        <v>2021</v>
      </c>
    </row>
    <row r="387" spans="1:3" x14ac:dyDescent="0.35">
      <c r="A387" s="130" t="s">
        <v>790</v>
      </c>
      <c r="B387" s="129" t="s">
        <v>788</v>
      </c>
      <c r="C387" s="126">
        <v>2021</v>
      </c>
    </row>
    <row r="388" spans="1:3" x14ac:dyDescent="0.35">
      <c r="A388" s="130" t="s">
        <v>791</v>
      </c>
      <c r="B388" s="129" t="s">
        <v>788</v>
      </c>
      <c r="C388" s="126">
        <v>2021</v>
      </c>
    </row>
    <row r="389" spans="1:3" x14ac:dyDescent="0.35">
      <c r="A389" s="130" t="s">
        <v>792</v>
      </c>
      <c r="B389" s="129" t="s">
        <v>788</v>
      </c>
      <c r="C389" s="126">
        <v>2021</v>
      </c>
    </row>
    <row r="390" spans="1:3" x14ac:dyDescent="0.35">
      <c r="A390" s="130" t="s">
        <v>793</v>
      </c>
      <c r="B390" s="129" t="s">
        <v>788</v>
      </c>
      <c r="C390" s="126">
        <v>2021</v>
      </c>
    </row>
    <row r="391" spans="1:3" x14ac:dyDescent="0.35">
      <c r="A391" s="130" t="s">
        <v>794</v>
      </c>
      <c r="B391" s="129" t="s">
        <v>788</v>
      </c>
      <c r="C391" s="126">
        <v>2021</v>
      </c>
    </row>
    <row r="392" spans="1:3" x14ac:dyDescent="0.35">
      <c r="A392" s="130" t="s">
        <v>795</v>
      </c>
      <c r="B392" s="129" t="s">
        <v>788</v>
      </c>
      <c r="C392" s="126">
        <v>2021</v>
      </c>
    </row>
    <row r="393" spans="1:3" x14ac:dyDescent="0.35">
      <c r="A393" s="130" t="s">
        <v>796</v>
      </c>
      <c r="B393" s="129" t="s">
        <v>788</v>
      </c>
      <c r="C393" s="126">
        <v>2021</v>
      </c>
    </row>
    <row r="394" spans="1:3" x14ac:dyDescent="0.35">
      <c r="A394" s="130" t="s">
        <v>797</v>
      </c>
      <c r="B394" s="129" t="s">
        <v>788</v>
      </c>
      <c r="C394" s="126">
        <v>2021</v>
      </c>
    </row>
    <row r="395" spans="1:3" x14ac:dyDescent="0.35">
      <c r="A395" s="130" t="s">
        <v>798</v>
      </c>
      <c r="B395" s="129" t="s">
        <v>788</v>
      </c>
      <c r="C395" s="126">
        <v>2021</v>
      </c>
    </row>
    <row r="396" spans="1:3" x14ac:dyDescent="0.35">
      <c r="A396" s="130" t="s">
        <v>799</v>
      </c>
      <c r="B396" s="129" t="s">
        <v>788</v>
      </c>
      <c r="C396" s="126">
        <v>2021</v>
      </c>
    </row>
    <row r="397" spans="1:3" x14ac:dyDescent="0.35">
      <c r="A397" s="130" t="s">
        <v>800</v>
      </c>
      <c r="B397" s="129" t="s">
        <v>788</v>
      </c>
      <c r="C397" s="126">
        <v>2021</v>
      </c>
    </row>
    <row r="398" spans="1:3" x14ac:dyDescent="0.35">
      <c r="A398" s="130" t="s">
        <v>801</v>
      </c>
      <c r="B398" s="129" t="s">
        <v>788</v>
      </c>
      <c r="C398" s="126">
        <v>2021</v>
      </c>
    </row>
    <row r="399" spans="1:3" x14ac:dyDescent="0.35">
      <c r="A399" s="130" t="s">
        <v>802</v>
      </c>
      <c r="B399" s="129" t="s">
        <v>788</v>
      </c>
      <c r="C399" s="126">
        <v>2021</v>
      </c>
    </row>
    <row r="400" spans="1:3" x14ac:dyDescent="0.35">
      <c r="A400" s="130" t="s">
        <v>803</v>
      </c>
      <c r="B400" s="129" t="s">
        <v>788</v>
      </c>
      <c r="C400" s="126">
        <v>2021</v>
      </c>
    </row>
    <row r="401" spans="1:3" x14ac:dyDescent="0.35">
      <c r="A401" s="130" t="s">
        <v>804</v>
      </c>
      <c r="B401" s="129" t="s">
        <v>788</v>
      </c>
      <c r="C401" s="126">
        <v>2021</v>
      </c>
    </row>
    <row r="402" spans="1:3" x14ac:dyDescent="0.35">
      <c r="A402" s="130" t="s">
        <v>805</v>
      </c>
      <c r="B402" s="129" t="s">
        <v>788</v>
      </c>
      <c r="C402" s="126">
        <v>2021</v>
      </c>
    </row>
    <row r="403" spans="1:3" x14ac:dyDescent="0.35">
      <c r="A403" s="130" t="s">
        <v>806</v>
      </c>
      <c r="B403" s="129" t="s">
        <v>788</v>
      </c>
      <c r="C403" s="126">
        <v>2021</v>
      </c>
    </row>
    <row r="404" spans="1:3" x14ac:dyDescent="0.35">
      <c r="A404" s="130" t="s">
        <v>807</v>
      </c>
      <c r="B404" s="129" t="s">
        <v>788</v>
      </c>
      <c r="C404" s="126">
        <v>2021</v>
      </c>
    </row>
    <row r="405" spans="1:3" x14ac:dyDescent="0.35">
      <c r="A405" s="130" t="s">
        <v>808</v>
      </c>
      <c r="B405" s="129" t="s">
        <v>788</v>
      </c>
      <c r="C405" s="126">
        <v>2021</v>
      </c>
    </row>
    <row r="406" spans="1:3" x14ac:dyDescent="0.35">
      <c r="A406" s="130" t="s">
        <v>809</v>
      </c>
      <c r="B406" s="129" t="s">
        <v>788</v>
      </c>
      <c r="C406" s="126">
        <v>2021</v>
      </c>
    </row>
    <row r="407" spans="1:3" x14ac:dyDescent="0.35">
      <c r="A407" s="130" t="s">
        <v>750</v>
      </c>
      <c r="B407" s="129" t="s">
        <v>788</v>
      </c>
      <c r="C407" s="126">
        <v>2021</v>
      </c>
    </row>
    <row r="408" spans="1:3" x14ac:dyDescent="0.35">
      <c r="A408" s="130" t="s">
        <v>810</v>
      </c>
      <c r="B408" s="129" t="s">
        <v>788</v>
      </c>
      <c r="C408" s="126">
        <v>2021</v>
      </c>
    </row>
    <row r="409" spans="1:3" x14ac:dyDescent="0.35">
      <c r="A409" s="128" t="s">
        <v>811</v>
      </c>
      <c r="B409" s="126" t="s">
        <v>661</v>
      </c>
      <c r="C409" s="126">
        <v>2020</v>
      </c>
    </row>
    <row r="410" spans="1:3" x14ac:dyDescent="0.35">
      <c r="A410" s="127" t="s">
        <v>812</v>
      </c>
      <c r="B410" s="126" t="s">
        <v>661</v>
      </c>
      <c r="C410" s="126">
        <v>2020</v>
      </c>
    </row>
    <row r="411" spans="1:3" x14ac:dyDescent="0.35">
      <c r="A411" s="127" t="s">
        <v>813</v>
      </c>
      <c r="B411" s="126" t="s">
        <v>712</v>
      </c>
      <c r="C411" s="126">
        <v>2020</v>
      </c>
    </row>
    <row r="412" spans="1:3" x14ac:dyDescent="0.35">
      <c r="A412" s="127" t="s">
        <v>814</v>
      </c>
      <c r="B412" s="126" t="s">
        <v>788</v>
      </c>
      <c r="C412" s="126">
        <v>2020</v>
      </c>
    </row>
    <row r="413" spans="1:3" x14ac:dyDescent="0.35">
      <c r="A413" s="127" t="s">
        <v>815</v>
      </c>
      <c r="B413" s="126" t="s">
        <v>788</v>
      </c>
      <c r="C413" s="126">
        <v>2020</v>
      </c>
    </row>
    <row r="414" spans="1:3" x14ac:dyDescent="0.35">
      <c r="A414" s="127" t="s">
        <v>816</v>
      </c>
      <c r="B414" s="126" t="s">
        <v>788</v>
      </c>
      <c r="C414" s="126">
        <v>2020</v>
      </c>
    </row>
    <row r="415" spans="1:3" x14ac:dyDescent="0.35">
      <c r="A415" s="127" t="s">
        <v>817</v>
      </c>
      <c r="B415" s="126" t="s">
        <v>399</v>
      </c>
      <c r="C415" s="126">
        <v>2020</v>
      </c>
    </row>
    <row r="416" spans="1:3" x14ac:dyDescent="0.35">
      <c r="A416" s="127" t="s">
        <v>818</v>
      </c>
      <c r="B416" s="126" t="s">
        <v>399</v>
      </c>
      <c r="C416" s="126">
        <v>2020</v>
      </c>
    </row>
    <row r="417" spans="1:3" x14ac:dyDescent="0.35">
      <c r="A417" s="127" t="s">
        <v>819</v>
      </c>
      <c r="B417" s="126" t="s">
        <v>399</v>
      </c>
      <c r="C417" s="126">
        <v>2020</v>
      </c>
    </row>
    <row r="418" spans="1:3" x14ac:dyDescent="0.35">
      <c r="A418" s="127" t="s">
        <v>820</v>
      </c>
      <c r="B418" s="126" t="s">
        <v>399</v>
      </c>
      <c r="C418" s="126">
        <v>2020</v>
      </c>
    </row>
    <row r="419" spans="1:3" x14ac:dyDescent="0.35">
      <c r="A419" s="127" t="s">
        <v>821</v>
      </c>
      <c r="B419" s="126" t="s">
        <v>399</v>
      </c>
      <c r="C419" s="126">
        <v>2020</v>
      </c>
    </row>
    <row r="420" spans="1:3" x14ac:dyDescent="0.35">
      <c r="A420" s="127" t="s">
        <v>822</v>
      </c>
      <c r="B420" s="126" t="s">
        <v>399</v>
      </c>
      <c r="C420" s="126">
        <v>2020</v>
      </c>
    </row>
    <row r="421" spans="1:3" x14ac:dyDescent="0.35">
      <c r="A421" s="127" t="s">
        <v>823</v>
      </c>
      <c r="B421" s="126" t="s">
        <v>399</v>
      </c>
      <c r="C421" s="126">
        <v>2020</v>
      </c>
    </row>
    <row r="422" spans="1:3" x14ac:dyDescent="0.35">
      <c r="A422" s="127" t="s">
        <v>824</v>
      </c>
      <c r="B422" s="126" t="s">
        <v>399</v>
      </c>
      <c r="C422" s="126">
        <v>2020</v>
      </c>
    </row>
    <row r="423" spans="1:3" x14ac:dyDescent="0.35">
      <c r="A423" s="127" t="s">
        <v>825</v>
      </c>
      <c r="B423" s="126" t="s">
        <v>399</v>
      </c>
      <c r="C423" s="126">
        <v>2020</v>
      </c>
    </row>
    <row r="424" spans="1:3" x14ac:dyDescent="0.35">
      <c r="A424" s="127" t="s">
        <v>826</v>
      </c>
      <c r="B424" s="126" t="s">
        <v>399</v>
      </c>
      <c r="C424" s="126">
        <v>2020</v>
      </c>
    </row>
    <row r="425" spans="1:3" x14ac:dyDescent="0.35">
      <c r="A425" s="127" t="s">
        <v>827</v>
      </c>
      <c r="B425" s="126" t="s">
        <v>399</v>
      </c>
      <c r="C425" s="126">
        <v>2020</v>
      </c>
    </row>
    <row r="426" spans="1:3" x14ac:dyDescent="0.35">
      <c r="A426" s="127" t="s">
        <v>828</v>
      </c>
      <c r="B426" s="126" t="s">
        <v>399</v>
      </c>
      <c r="C426" s="126">
        <v>2020</v>
      </c>
    </row>
    <row r="427" spans="1:3" x14ac:dyDescent="0.35">
      <c r="A427" s="127" t="s">
        <v>829</v>
      </c>
      <c r="B427" s="126" t="s">
        <v>399</v>
      </c>
      <c r="C427" s="126">
        <v>2020</v>
      </c>
    </row>
    <row r="428" spans="1:3" x14ac:dyDescent="0.35">
      <c r="A428" s="127" t="s">
        <v>830</v>
      </c>
      <c r="B428" s="126" t="s">
        <v>399</v>
      </c>
      <c r="C428" s="126">
        <v>2020</v>
      </c>
    </row>
    <row r="429" spans="1:3" x14ac:dyDescent="0.35">
      <c r="A429" s="127" t="s">
        <v>831</v>
      </c>
      <c r="B429" s="126" t="s">
        <v>399</v>
      </c>
      <c r="C429" s="126">
        <v>2020</v>
      </c>
    </row>
    <row r="430" spans="1:3" x14ac:dyDescent="0.35">
      <c r="A430" s="127" t="s">
        <v>832</v>
      </c>
      <c r="B430" s="126" t="s">
        <v>399</v>
      </c>
      <c r="C430" s="126">
        <v>2020</v>
      </c>
    </row>
    <row r="431" spans="1:3" x14ac:dyDescent="0.35">
      <c r="A431" s="127" t="s">
        <v>833</v>
      </c>
      <c r="B431" s="126" t="s">
        <v>399</v>
      </c>
      <c r="C431" s="126">
        <v>2020</v>
      </c>
    </row>
    <row r="432" spans="1:3" x14ac:dyDescent="0.35">
      <c r="A432" s="127" t="s">
        <v>834</v>
      </c>
      <c r="B432" s="126" t="s">
        <v>421</v>
      </c>
      <c r="C432" s="126">
        <v>2020</v>
      </c>
    </row>
    <row r="433" spans="1:3" x14ac:dyDescent="0.35">
      <c r="A433" s="127" t="s">
        <v>835</v>
      </c>
      <c r="B433" s="126" t="s">
        <v>421</v>
      </c>
      <c r="C433" s="126">
        <v>2020</v>
      </c>
    </row>
    <row r="434" spans="1:3" x14ac:dyDescent="0.35">
      <c r="A434" s="127" t="s">
        <v>836</v>
      </c>
      <c r="B434" s="126" t="s">
        <v>421</v>
      </c>
      <c r="C434" s="126">
        <v>2020</v>
      </c>
    </row>
    <row r="435" spans="1:3" x14ac:dyDescent="0.35">
      <c r="A435" s="127" t="s">
        <v>837</v>
      </c>
      <c r="B435" s="126" t="s">
        <v>421</v>
      </c>
      <c r="C435" s="126">
        <v>2020</v>
      </c>
    </row>
    <row r="436" spans="1:3" x14ac:dyDescent="0.35">
      <c r="A436" s="127" t="s">
        <v>838</v>
      </c>
      <c r="B436" s="126" t="s">
        <v>421</v>
      </c>
      <c r="C436" s="126">
        <v>2020</v>
      </c>
    </row>
    <row r="437" spans="1:3" x14ac:dyDescent="0.35">
      <c r="A437" s="127" t="s">
        <v>839</v>
      </c>
      <c r="B437" s="126" t="s">
        <v>421</v>
      </c>
      <c r="C437" s="126">
        <v>2020</v>
      </c>
    </row>
    <row r="438" spans="1:3" x14ac:dyDescent="0.35">
      <c r="A438" s="127" t="s">
        <v>840</v>
      </c>
      <c r="B438" s="126" t="s">
        <v>421</v>
      </c>
      <c r="C438" s="126">
        <v>2020</v>
      </c>
    </row>
    <row r="439" spans="1:3" x14ac:dyDescent="0.35">
      <c r="A439" s="127" t="s">
        <v>841</v>
      </c>
      <c r="B439" s="126" t="s">
        <v>421</v>
      </c>
      <c r="C439" s="126">
        <v>2020</v>
      </c>
    </row>
    <row r="440" spans="1:3" x14ac:dyDescent="0.35">
      <c r="A440" s="127" t="s">
        <v>842</v>
      </c>
      <c r="B440" s="126" t="s">
        <v>421</v>
      </c>
      <c r="C440" s="126">
        <v>2020</v>
      </c>
    </row>
    <row r="441" spans="1:3" x14ac:dyDescent="0.35">
      <c r="A441" s="127" t="s">
        <v>843</v>
      </c>
      <c r="B441" s="126" t="s">
        <v>421</v>
      </c>
      <c r="C441" s="126">
        <v>2020</v>
      </c>
    </row>
    <row r="442" spans="1:3" x14ac:dyDescent="0.35">
      <c r="A442" s="127" t="s">
        <v>844</v>
      </c>
      <c r="B442" s="126" t="s">
        <v>421</v>
      </c>
      <c r="C442" s="126">
        <v>2020</v>
      </c>
    </row>
    <row r="443" spans="1:3" x14ac:dyDescent="0.35">
      <c r="A443" s="127" t="s">
        <v>845</v>
      </c>
      <c r="B443" s="126" t="s">
        <v>421</v>
      </c>
      <c r="C443" s="126">
        <v>2020</v>
      </c>
    </row>
    <row r="444" spans="1:3" x14ac:dyDescent="0.35">
      <c r="A444" s="127" t="s">
        <v>846</v>
      </c>
      <c r="B444" s="126" t="s">
        <v>454</v>
      </c>
      <c r="C444" s="126">
        <v>2020</v>
      </c>
    </row>
    <row r="445" spans="1:3" x14ac:dyDescent="0.35">
      <c r="A445" s="127" t="s">
        <v>847</v>
      </c>
      <c r="B445" s="126" t="s">
        <v>454</v>
      </c>
      <c r="C445" s="126">
        <v>2020</v>
      </c>
    </row>
    <row r="446" spans="1:3" x14ac:dyDescent="0.35">
      <c r="A446" s="127" t="s">
        <v>848</v>
      </c>
      <c r="B446" s="126" t="s">
        <v>454</v>
      </c>
      <c r="C446" s="126">
        <v>2020</v>
      </c>
    </row>
    <row r="447" spans="1:3" x14ac:dyDescent="0.35">
      <c r="A447" s="127" t="s">
        <v>849</v>
      </c>
      <c r="B447" s="126" t="s">
        <v>454</v>
      </c>
      <c r="C447" s="126">
        <v>2020</v>
      </c>
    </row>
    <row r="448" spans="1:3" x14ac:dyDescent="0.35">
      <c r="A448" s="127" t="s">
        <v>850</v>
      </c>
      <c r="B448" s="126" t="s">
        <v>454</v>
      </c>
      <c r="C448" s="126">
        <v>2020</v>
      </c>
    </row>
    <row r="449" spans="1:3" x14ac:dyDescent="0.35">
      <c r="A449" s="127" t="s">
        <v>851</v>
      </c>
      <c r="B449" s="126" t="s">
        <v>454</v>
      </c>
      <c r="C449" s="126">
        <v>2020</v>
      </c>
    </row>
    <row r="450" spans="1:3" x14ac:dyDescent="0.35">
      <c r="A450" s="127" t="s">
        <v>852</v>
      </c>
      <c r="B450" s="126" t="s">
        <v>454</v>
      </c>
      <c r="C450" s="126">
        <v>2020</v>
      </c>
    </row>
    <row r="451" spans="1:3" x14ac:dyDescent="0.35">
      <c r="A451" s="127" t="s">
        <v>853</v>
      </c>
      <c r="B451" s="126" t="s">
        <v>454</v>
      </c>
      <c r="C451" s="126">
        <v>2020</v>
      </c>
    </row>
    <row r="452" spans="1:3" x14ac:dyDescent="0.35">
      <c r="A452" s="127" t="s">
        <v>854</v>
      </c>
      <c r="B452" s="126" t="s">
        <v>454</v>
      </c>
      <c r="C452" s="126">
        <v>2020</v>
      </c>
    </row>
    <row r="453" spans="1:3" x14ac:dyDescent="0.35">
      <c r="A453" s="127" t="s">
        <v>855</v>
      </c>
      <c r="B453" s="126" t="s">
        <v>454</v>
      </c>
      <c r="C453" s="126">
        <v>2020</v>
      </c>
    </row>
    <row r="454" spans="1:3" x14ac:dyDescent="0.35">
      <c r="A454" s="127" t="s">
        <v>856</v>
      </c>
      <c r="B454" s="126" t="s">
        <v>454</v>
      </c>
      <c r="C454" s="126">
        <v>2020</v>
      </c>
    </row>
    <row r="455" spans="1:3" x14ac:dyDescent="0.35">
      <c r="A455" s="127" t="s">
        <v>857</v>
      </c>
      <c r="B455" s="126" t="s">
        <v>454</v>
      </c>
      <c r="C455" s="126">
        <v>2020</v>
      </c>
    </row>
    <row r="456" spans="1:3" x14ac:dyDescent="0.35">
      <c r="A456" s="127" t="s">
        <v>858</v>
      </c>
      <c r="B456" s="126" t="s">
        <v>454</v>
      </c>
      <c r="C456" s="126">
        <v>2020</v>
      </c>
    </row>
    <row r="457" spans="1:3" x14ac:dyDescent="0.35">
      <c r="A457" s="127" t="s">
        <v>859</v>
      </c>
      <c r="B457" s="126" t="s">
        <v>454</v>
      </c>
      <c r="C457" s="126">
        <v>2020</v>
      </c>
    </row>
    <row r="458" spans="1:3" x14ac:dyDescent="0.35">
      <c r="A458" s="127" t="s">
        <v>707</v>
      </c>
      <c r="B458" s="126" t="s">
        <v>454</v>
      </c>
      <c r="C458" s="126">
        <v>2020</v>
      </c>
    </row>
    <row r="459" spans="1:3" x14ac:dyDescent="0.35">
      <c r="A459" s="127" t="s">
        <v>860</v>
      </c>
      <c r="B459" s="126" t="s">
        <v>482</v>
      </c>
      <c r="C459" s="126">
        <v>2020</v>
      </c>
    </row>
    <row r="460" spans="1:3" x14ac:dyDescent="0.35">
      <c r="A460" s="127" t="s">
        <v>861</v>
      </c>
      <c r="B460" s="126" t="s">
        <v>482</v>
      </c>
      <c r="C460" s="126">
        <v>2020</v>
      </c>
    </row>
    <row r="461" spans="1:3" x14ac:dyDescent="0.35">
      <c r="A461" s="127" t="s">
        <v>862</v>
      </c>
      <c r="B461" s="126" t="s">
        <v>482</v>
      </c>
      <c r="C461" s="126">
        <v>2020</v>
      </c>
    </row>
    <row r="462" spans="1:3" x14ac:dyDescent="0.35">
      <c r="A462" s="127" t="s">
        <v>863</v>
      </c>
      <c r="B462" s="126" t="s">
        <v>482</v>
      </c>
      <c r="C462" s="126">
        <v>2020</v>
      </c>
    </row>
    <row r="463" spans="1:3" x14ac:dyDescent="0.35">
      <c r="A463" s="127" t="s">
        <v>864</v>
      </c>
      <c r="B463" s="126" t="s">
        <v>482</v>
      </c>
      <c r="C463" s="126">
        <v>2020</v>
      </c>
    </row>
    <row r="464" spans="1:3" x14ac:dyDescent="0.35">
      <c r="A464" s="127" t="s">
        <v>865</v>
      </c>
      <c r="B464" s="126" t="s">
        <v>482</v>
      </c>
      <c r="C464" s="126">
        <v>2020</v>
      </c>
    </row>
    <row r="465" spans="1:3" x14ac:dyDescent="0.35">
      <c r="A465" s="127" t="s">
        <v>866</v>
      </c>
      <c r="B465" s="126" t="s">
        <v>482</v>
      </c>
      <c r="C465" s="126">
        <v>2020</v>
      </c>
    </row>
    <row r="466" spans="1:3" x14ac:dyDescent="0.35">
      <c r="A466" s="127" t="s">
        <v>867</v>
      </c>
      <c r="B466" s="126" t="s">
        <v>482</v>
      </c>
      <c r="C466" s="126">
        <v>2020</v>
      </c>
    </row>
    <row r="467" spans="1:3" x14ac:dyDescent="0.35">
      <c r="A467" s="127" t="s">
        <v>868</v>
      </c>
      <c r="B467" s="126" t="s">
        <v>482</v>
      </c>
      <c r="C467" s="126">
        <v>2020</v>
      </c>
    </row>
    <row r="468" spans="1:3" x14ac:dyDescent="0.35">
      <c r="A468" s="127" t="s">
        <v>869</v>
      </c>
      <c r="B468" s="126" t="s">
        <v>482</v>
      </c>
      <c r="C468" s="126">
        <v>2020</v>
      </c>
    </row>
    <row r="469" spans="1:3" x14ac:dyDescent="0.35">
      <c r="A469" s="127" t="s">
        <v>870</v>
      </c>
      <c r="B469" s="126" t="s">
        <v>482</v>
      </c>
      <c r="C469" s="126">
        <v>2020</v>
      </c>
    </row>
    <row r="470" spans="1:3" x14ac:dyDescent="0.35">
      <c r="A470" s="127" t="s">
        <v>871</v>
      </c>
      <c r="B470" s="126" t="s">
        <v>482</v>
      </c>
      <c r="C470" s="126">
        <v>2020</v>
      </c>
    </row>
    <row r="471" spans="1:3" x14ac:dyDescent="0.35">
      <c r="A471" s="127" t="s">
        <v>872</v>
      </c>
      <c r="B471" s="126" t="s">
        <v>497</v>
      </c>
      <c r="C471" s="126">
        <v>2020</v>
      </c>
    </row>
    <row r="472" spans="1:3" x14ac:dyDescent="0.35">
      <c r="A472" s="127" t="s">
        <v>873</v>
      </c>
      <c r="B472" s="126" t="s">
        <v>497</v>
      </c>
      <c r="C472" s="126">
        <v>2020</v>
      </c>
    </row>
    <row r="473" spans="1:3" x14ac:dyDescent="0.35">
      <c r="A473" s="127" t="s">
        <v>874</v>
      </c>
      <c r="B473" s="126" t="s">
        <v>497</v>
      </c>
      <c r="C473" s="126">
        <v>2020</v>
      </c>
    </row>
    <row r="474" spans="1:3" x14ac:dyDescent="0.35">
      <c r="A474" s="127" t="s">
        <v>875</v>
      </c>
      <c r="B474" s="126" t="s">
        <v>497</v>
      </c>
      <c r="C474" s="126">
        <v>2020</v>
      </c>
    </row>
    <row r="475" spans="1:3" x14ac:dyDescent="0.35">
      <c r="A475" s="127" t="s">
        <v>876</v>
      </c>
      <c r="B475" s="126" t="s">
        <v>497</v>
      </c>
      <c r="C475" s="126">
        <v>2020</v>
      </c>
    </row>
    <row r="476" spans="1:3" x14ac:dyDescent="0.35">
      <c r="A476" s="127" t="s">
        <v>877</v>
      </c>
      <c r="B476" s="126" t="s">
        <v>497</v>
      </c>
      <c r="C476" s="126">
        <v>2020</v>
      </c>
    </row>
    <row r="477" spans="1:3" x14ac:dyDescent="0.35">
      <c r="A477" s="127" t="s">
        <v>878</v>
      </c>
      <c r="B477" s="126" t="s">
        <v>497</v>
      </c>
      <c r="C477" s="126">
        <v>2020</v>
      </c>
    </row>
    <row r="478" spans="1:3" x14ac:dyDescent="0.35">
      <c r="A478" s="127" t="s">
        <v>879</v>
      </c>
      <c r="B478" s="126" t="s">
        <v>497</v>
      </c>
      <c r="C478" s="126">
        <v>2020</v>
      </c>
    </row>
    <row r="479" spans="1:3" x14ac:dyDescent="0.35">
      <c r="A479" s="127" t="s">
        <v>880</v>
      </c>
      <c r="B479" s="126" t="s">
        <v>497</v>
      </c>
      <c r="C479" s="126">
        <v>2020</v>
      </c>
    </row>
    <row r="480" spans="1:3" x14ac:dyDescent="0.35">
      <c r="A480" s="127" t="s">
        <v>881</v>
      </c>
      <c r="B480" s="126" t="s">
        <v>637</v>
      </c>
      <c r="C480" s="126">
        <v>2020</v>
      </c>
    </row>
    <row r="481" spans="1:3" x14ac:dyDescent="0.35">
      <c r="A481" s="127" t="s">
        <v>882</v>
      </c>
      <c r="B481" s="126" t="s">
        <v>637</v>
      </c>
      <c r="C481" s="126">
        <v>2020</v>
      </c>
    </row>
    <row r="482" spans="1:3" x14ac:dyDescent="0.35">
      <c r="A482" s="127" t="s">
        <v>883</v>
      </c>
      <c r="B482" s="126" t="s">
        <v>637</v>
      </c>
      <c r="C482" s="126">
        <v>2020</v>
      </c>
    </row>
    <row r="483" spans="1:3" x14ac:dyDescent="0.35">
      <c r="A483" s="127" t="s">
        <v>884</v>
      </c>
      <c r="B483" s="126" t="s">
        <v>637</v>
      </c>
      <c r="C483" s="126">
        <v>2020</v>
      </c>
    </row>
    <row r="484" spans="1:3" x14ac:dyDescent="0.35">
      <c r="A484" s="127" t="s">
        <v>885</v>
      </c>
      <c r="B484" s="126" t="s">
        <v>637</v>
      </c>
      <c r="C484" s="126">
        <v>2020</v>
      </c>
    </row>
    <row r="485" spans="1:3" x14ac:dyDescent="0.35">
      <c r="A485" s="127" t="s">
        <v>886</v>
      </c>
      <c r="B485" s="126" t="s">
        <v>637</v>
      </c>
      <c r="C485" s="126">
        <v>2020</v>
      </c>
    </row>
    <row r="486" spans="1:3" x14ac:dyDescent="0.35">
      <c r="A486" s="127" t="s">
        <v>887</v>
      </c>
      <c r="B486" s="126" t="s">
        <v>637</v>
      </c>
      <c r="C486" s="126">
        <v>2020</v>
      </c>
    </row>
    <row r="487" spans="1:3" x14ac:dyDescent="0.35">
      <c r="A487" s="127" t="s">
        <v>888</v>
      </c>
      <c r="B487" s="126" t="s">
        <v>637</v>
      </c>
      <c r="C487" s="126">
        <v>2020</v>
      </c>
    </row>
    <row r="488" spans="1:3" x14ac:dyDescent="0.35">
      <c r="A488" s="127" t="s">
        <v>889</v>
      </c>
      <c r="B488" s="126" t="s">
        <v>637</v>
      </c>
      <c r="C488" s="126">
        <v>2020</v>
      </c>
    </row>
    <row r="489" spans="1:3" x14ac:dyDescent="0.35">
      <c r="A489" s="127" t="s">
        <v>890</v>
      </c>
      <c r="B489" s="126" t="s">
        <v>637</v>
      </c>
      <c r="C489" s="126">
        <v>2020</v>
      </c>
    </row>
    <row r="490" spans="1:3" x14ac:dyDescent="0.35">
      <c r="A490" s="127" t="s">
        <v>891</v>
      </c>
      <c r="B490" s="126" t="s">
        <v>637</v>
      </c>
      <c r="C490" s="126">
        <v>2020</v>
      </c>
    </row>
    <row r="491" spans="1:3" x14ac:dyDescent="0.35">
      <c r="A491" s="127" t="s">
        <v>892</v>
      </c>
      <c r="B491" s="126" t="s">
        <v>637</v>
      </c>
      <c r="C491" s="126">
        <v>2020</v>
      </c>
    </row>
    <row r="492" spans="1:3" x14ac:dyDescent="0.35">
      <c r="A492" s="127" t="s">
        <v>893</v>
      </c>
      <c r="B492" s="126" t="s">
        <v>637</v>
      </c>
      <c r="C492" s="126">
        <v>2020</v>
      </c>
    </row>
    <row r="493" spans="1:3" x14ac:dyDescent="0.35">
      <c r="A493" s="127" t="s">
        <v>894</v>
      </c>
      <c r="B493" s="126" t="s">
        <v>637</v>
      </c>
      <c r="C493" s="126">
        <v>2020</v>
      </c>
    </row>
    <row r="494" spans="1:3" x14ac:dyDescent="0.35">
      <c r="A494" s="127" t="s">
        <v>895</v>
      </c>
      <c r="B494" s="126" t="s">
        <v>637</v>
      </c>
      <c r="C494" s="126">
        <v>2020</v>
      </c>
    </row>
    <row r="495" spans="1:3" x14ac:dyDescent="0.35">
      <c r="A495" s="127" t="s">
        <v>896</v>
      </c>
      <c r="B495" s="126" t="s">
        <v>637</v>
      </c>
      <c r="C495" s="126">
        <v>2020</v>
      </c>
    </row>
    <row r="496" spans="1:3" x14ac:dyDescent="0.35">
      <c r="A496" s="127" t="s">
        <v>897</v>
      </c>
      <c r="B496" s="126" t="s">
        <v>637</v>
      </c>
      <c r="C496" s="126">
        <v>2020</v>
      </c>
    </row>
    <row r="497" spans="1:3" x14ac:dyDescent="0.35">
      <c r="A497" s="127" t="s">
        <v>898</v>
      </c>
      <c r="B497" s="126" t="s">
        <v>661</v>
      </c>
      <c r="C497" s="126">
        <v>2020</v>
      </c>
    </row>
    <row r="498" spans="1:3" x14ac:dyDescent="0.35">
      <c r="A498" s="127" t="s">
        <v>899</v>
      </c>
      <c r="B498" s="126" t="s">
        <v>661</v>
      </c>
      <c r="C498" s="126">
        <v>2020</v>
      </c>
    </row>
    <row r="499" spans="1:3" x14ac:dyDescent="0.35">
      <c r="A499" s="127" t="s">
        <v>900</v>
      </c>
      <c r="B499" s="126" t="s">
        <v>661</v>
      </c>
      <c r="C499" s="126">
        <v>2020</v>
      </c>
    </row>
    <row r="500" spans="1:3" x14ac:dyDescent="0.35">
      <c r="A500" s="127" t="s">
        <v>901</v>
      </c>
      <c r="B500" s="126" t="s">
        <v>661</v>
      </c>
      <c r="C500" s="126">
        <v>2020</v>
      </c>
    </row>
    <row r="501" spans="1:3" x14ac:dyDescent="0.35">
      <c r="A501" s="127" t="s">
        <v>902</v>
      </c>
      <c r="B501" s="126" t="s">
        <v>661</v>
      </c>
      <c r="C501" s="126">
        <v>2020</v>
      </c>
    </row>
    <row r="502" spans="1:3" x14ac:dyDescent="0.35">
      <c r="A502" s="127" t="s">
        <v>903</v>
      </c>
      <c r="B502" s="126" t="s">
        <v>661</v>
      </c>
      <c r="C502" s="126">
        <v>2020</v>
      </c>
    </row>
    <row r="503" spans="1:3" x14ac:dyDescent="0.35">
      <c r="A503" s="127" t="s">
        <v>904</v>
      </c>
      <c r="B503" s="126" t="s">
        <v>661</v>
      </c>
      <c r="C503" s="126">
        <v>2020</v>
      </c>
    </row>
    <row r="504" spans="1:3" x14ac:dyDescent="0.35">
      <c r="A504" s="127" t="s">
        <v>905</v>
      </c>
      <c r="B504" s="126" t="s">
        <v>661</v>
      </c>
      <c r="C504" s="126">
        <v>2020</v>
      </c>
    </row>
    <row r="505" spans="1:3" x14ac:dyDescent="0.35">
      <c r="A505" s="127" t="s">
        <v>906</v>
      </c>
      <c r="B505" s="126" t="s">
        <v>661</v>
      </c>
      <c r="C505" s="126">
        <v>2020</v>
      </c>
    </row>
    <row r="506" spans="1:3" x14ac:dyDescent="0.35">
      <c r="A506" s="127" t="s">
        <v>907</v>
      </c>
      <c r="B506" s="126" t="s">
        <v>661</v>
      </c>
      <c r="C506" s="126">
        <v>2020</v>
      </c>
    </row>
    <row r="507" spans="1:3" x14ac:dyDescent="0.35">
      <c r="A507" s="127" t="s">
        <v>908</v>
      </c>
      <c r="B507" s="126" t="s">
        <v>661</v>
      </c>
      <c r="C507" s="126">
        <v>2020</v>
      </c>
    </row>
    <row r="508" spans="1:3" x14ac:dyDescent="0.35">
      <c r="A508" s="127" t="s">
        <v>909</v>
      </c>
      <c r="B508" s="126" t="s">
        <v>661</v>
      </c>
      <c r="C508" s="126">
        <v>2020</v>
      </c>
    </row>
    <row r="509" spans="1:3" x14ac:dyDescent="0.35">
      <c r="A509" s="127" t="s">
        <v>910</v>
      </c>
      <c r="B509" s="126" t="s">
        <v>661</v>
      </c>
      <c r="C509" s="126">
        <v>2020</v>
      </c>
    </row>
    <row r="510" spans="1:3" x14ac:dyDescent="0.35">
      <c r="A510" s="127" t="s">
        <v>911</v>
      </c>
      <c r="B510" s="126" t="s">
        <v>661</v>
      </c>
      <c r="C510" s="126">
        <v>2020</v>
      </c>
    </row>
    <row r="511" spans="1:3" x14ac:dyDescent="0.35">
      <c r="A511" s="127" t="s">
        <v>912</v>
      </c>
      <c r="B511" s="126" t="s">
        <v>661</v>
      </c>
      <c r="C511" s="126">
        <v>2020</v>
      </c>
    </row>
    <row r="512" spans="1:3" x14ac:dyDescent="0.35">
      <c r="A512" s="127" t="s">
        <v>913</v>
      </c>
      <c r="B512" s="126" t="s">
        <v>661</v>
      </c>
      <c r="C512" s="126">
        <v>2020</v>
      </c>
    </row>
    <row r="513" spans="1:3" x14ac:dyDescent="0.35">
      <c r="A513" s="127" t="s">
        <v>914</v>
      </c>
      <c r="B513" s="126" t="s">
        <v>695</v>
      </c>
      <c r="C513" s="126">
        <v>2020</v>
      </c>
    </row>
    <row r="514" spans="1:3" x14ac:dyDescent="0.35">
      <c r="A514" s="127" t="s">
        <v>915</v>
      </c>
      <c r="B514" s="126" t="s">
        <v>695</v>
      </c>
      <c r="C514" s="126">
        <v>2020</v>
      </c>
    </row>
    <row r="515" spans="1:3" x14ac:dyDescent="0.35">
      <c r="A515" s="127" t="s">
        <v>916</v>
      </c>
      <c r="B515" s="126" t="s">
        <v>695</v>
      </c>
      <c r="C515" s="126">
        <v>2020</v>
      </c>
    </row>
    <row r="516" spans="1:3" x14ac:dyDescent="0.35">
      <c r="A516" s="127" t="s">
        <v>917</v>
      </c>
      <c r="B516" s="126" t="s">
        <v>695</v>
      </c>
      <c r="C516" s="126">
        <v>2020</v>
      </c>
    </row>
    <row r="517" spans="1:3" x14ac:dyDescent="0.35">
      <c r="A517" s="127" t="s">
        <v>918</v>
      </c>
      <c r="B517" s="126" t="s">
        <v>695</v>
      </c>
      <c r="C517" s="126">
        <v>2020</v>
      </c>
    </row>
    <row r="518" spans="1:3" x14ac:dyDescent="0.35">
      <c r="A518" s="127" t="s">
        <v>919</v>
      </c>
      <c r="B518" s="126" t="s">
        <v>695</v>
      </c>
      <c r="C518" s="126">
        <v>2020</v>
      </c>
    </row>
    <row r="519" spans="1:3" x14ac:dyDescent="0.35">
      <c r="A519" s="127" t="s">
        <v>920</v>
      </c>
      <c r="B519" s="126" t="s">
        <v>695</v>
      </c>
      <c r="C519" s="126">
        <v>2020</v>
      </c>
    </row>
    <row r="520" spans="1:3" x14ac:dyDescent="0.35">
      <c r="A520" s="127" t="s">
        <v>921</v>
      </c>
      <c r="B520" s="126" t="s">
        <v>695</v>
      </c>
      <c r="C520" s="126">
        <v>2020</v>
      </c>
    </row>
    <row r="521" spans="1:3" x14ac:dyDescent="0.35">
      <c r="A521" s="127" t="s">
        <v>922</v>
      </c>
      <c r="B521" s="126" t="s">
        <v>695</v>
      </c>
      <c r="C521" s="126">
        <v>2020</v>
      </c>
    </row>
    <row r="522" spans="1:3" x14ac:dyDescent="0.35">
      <c r="A522" s="127" t="s">
        <v>923</v>
      </c>
      <c r="B522" s="126" t="s">
        <v>695</v>
      </c>
      <c r="C522" s="126">
        <v>2020</v>
      </c>
    </row>
    <row r="523" spans="1:3" x14ac:dyDescent="0.35">
      <c r="A523" s="127" t="s">
        <v>924</v>
      </c>
      <c r="B523" s="126" t="s">
        <v>695</v>
      </c>
      <c r="C523" s="126">
        <v>2020</v>
      </c>
    </row>
    <row r="524" spans="1:3" x14ac:dyDescent="0.35">
      <c r="A524" s="127" t="s">
        <v>925</v>
      </c>
      <c r="B524" s="126" t="s">
        <v>695</v>
      </c>
      <c r="C524" s="126">
        <v>2020</v>
      </c>
    </row>
    <row r="525" spans="1:3" x14ac:dyDescent="0.35">
      <c r="A525" s="127" t="s">
        <v>926</v>
      </c>
      <c r="B525" s="126" t="s">
        <v>695</v>
      </c>
      <c r="C525" s="126">
        <v>2020</v>
      </c>
    </row>
    <row r="526" spans="1:3" x14ac:dyDescent="0.35">
      <c r="A526" s="127" t="s">
        <v>927</v>
      </c>
      <c r="B526" s="126" t="s">
        <v>712</v>
      </c>
      <c r="C526" s="126">
        <v>2020</v>
      </c>
    </row>
    <row r="527" spans="1:3" x14ac:dyDescent="0.35">
      <c r="A527" s="127" t="s">
        <v>928</v>
      </c>
      <c r="B527" s="126" t="s">
        <v>712</v>
      </c>
      <c r="C527" s="126">
        <v>2020</v>
      </c>
    </row>
    <row r="528" spans="1:3" x14ac:dyDescent="0.35">
      <c r="A528" s="127" t="s">
        <v>929</v>
      </c>
      <c r="B528" s="126" t="s">
        <v>712</v>
      </c>
      <c r="C528" s="126">
        <v>2020</v>
      </c>
    </row>
    <row r="529" spans="1:3" x14ac:dyDescent="0.35">
      <c r="A529" s="127" t="s">
        <v>930</v>
      </c>
      <c r="B529" s="126" t="s">
        <v>712</v>
      </c>
      <c r="C529" s="126">
        <v>2020</v>
      </c>
    </row>
    <row r="530" spans="1:3" x14ac:dyDescent="0.35">
      <c r="A530" s="127" t="s">
        <v>931</v>
      </c>
      <c r="B530" s="126" t="s">
        <v>712</v>
      </c>
      <c r="C530" s="126">
        <v>2020</v>
      </c>
    </row>
    <row r="531" spans="1:3" x14ac:dyDescent="0.35">
      <c r="A531" s="127" t="s">
        <v>932</v>
      </c>
      <c r="B531" s="126" t="s">
        <v>712</v>
      </c>
      <c r="C531" s="126">
        <v>2020</v>
      </c>
    </row>
    <row r="532" spans="1:3" x14ac:dyDescent="0.35">
      <c r="A532" s="127" t="s">
        <v>933</v>
      </c>
      <c r="B532" s="126" t="s">
        <v>712</v>
      </c>
      <c r="C532" s="126">
        <v>2020</v>
      </c>
    </row>
    <row r="533" spans="1:3" x14ac:dyDescent="0.35">
      <c r="A533" s="127" t="s">
        <v>934</v>
      </c>
      <c r="B533" s="126" t="s">
        <v>712</v>
      </c>
      <c r="C533" s="126">
        <v>2020</v>
      </c>
    </row>
    <row r="534" spans="1:3" x14ac:dyDescent="0.35">
      <c r="A534" s="127" t="s">
        <v>935</v>
      </c>
      <c r="B534" s="126" t="s">
        <v>712</v>
      </c>
      <c r="C534" s="126">
        <v>2020</v>
      </c>
    </row>
    <row r="535" spans="1:3" x14ac:dyDescent="0.35">
      <c r="A535" s="127" t="s">
        <v>936</v>
      </c>
      <c r="B535" s="126" t="s">
        <v>712</v>
      </c>
      <c r="C535" s="126">
        <v>2020</v>
      </c>
    </row>
    <row r="536" spans="1:3" x14ac:dyDescent="0.35">
      <c r="A536" s="127" t="s">
        <v>937</v>
      </c>
      <c r="B536" s="126" t="s">
        <v>712</v>
      </c>
      <c r="C536" s="126">
        <v>2020</v>
      </c>
    </row>
    <row r="537" spans="1:3" x14ac:dyDescent="0.35">
      <c r="A537" s="127" t="s">
        <v>938</v>
      </c>
      <c r="B537" s="126" t="s">
        <v>712</v>
      </c>
      <c r="C537" s="126">
        <v>2020</v>
      </c>
    </row>
    <row r="538" spans="1:3" x14ac:dyDescent="0.35">
      <c r="A538" s="127" t="s">
        <v>939</v>
      </c>
      <c r="B538" s="126" t="s">
        <v>712</v>
      </c>
      <c r="C538" s="126">
        <v>2020</v>
      </c>
    </row>
    <row r="539" spans="1:3" x14ac:dyDescent="0.35">
      <c r="A539" s="127" t="s">
        <v>940</v>
      </c>
      <c r="B539" s="126" t="s">
        <v>712</v>
      </c>
      <c r="C539" s="126">
        <v>2020</v>
      </c>
    </row>
    <row r="540" spans="1:3" x14ac:dyDescent="0.35">
      <c r="A540" s="127" t="s">
        <v>941</v>
      </c>
      <c r="B540" s="126" t="s">
        <v>712</v>
      </c>
      <c r="C540" s="126">
        <v>2020</v>
      </c>
    </row>
    <row r="541" spans="1:3" x14ac:dyDescent="0.35">
      <c r="A541" s="127" t="s">
        <v>942</v>
      </c>
      <c r="B541" s="126" t="s">
        <v>712</v>
      </c>
      <c r="C541" s="126">
        <v>2020</v>
      </c>
    </row>
    <row r="542" spans="1:3" x14ac:dyDescent="0.35">
      <c r="A542" s="127" t="s">
        <v>943</v>
      </c>
      <c r="B542" s="126" t="s">
        <v>712</v>
      </c>
      <c r="C542" s="126">
        <v>2020</v>
      </c>
    </row>
    <row r="543" spans="1:3" x14ac:dyDescent="0.35">
      <c r="A543" s="127" t="s">
        <v>944</v>
      </c>
      <c r="B543" s="126" t="s">
        <v>712</v>
      </c>
      <c r="C543" s="126">
        <v>2020</v>
      </c>
    </row>
    <row r="544" spans="1:3" x14ac:dyDescent="0.35">
      <c r="A544" s="127" t="s">
        <v>945</v>
      </c>
      <c r="B544" s="126" t="s">
        <v>712</v>
      </c>
      <c r="C544" s="126">
        <v>2020</v>
      </c>
    </row>
    <row r="545" spans="1:3" x14ac:dyDescent="0.35">
      <c r="A545" s="127" t="s">
        <v>946</v>
      </c>
      <c r="B545" s="126" t="s">
        <v>712</v>
      </c>
      <c r="C545" s="126">
        <v>2020</v>
      </c>
    </row>
    <row r="546" spans="1:3" x14ac:dyDescent="0.35">
      <c r="A546" s="127" t="s">
        <v>947</v>
      </c>
      <c r="B546" s="126" t="s">
        <v>725</v>
      </c>
      <c r="C546" s="126">
        <v>2020</v>
      </c>
    </row>
    <row r="547" spans="1:3" x14ac:dyDescent="0.35">
      <c r="A547" s="127" t="s">
        <v>948</v>
      </c>
      <c r="B547" s="126" t="s">
        <v>725</v>
      </c>
      <c r="C547" s="126">
        <v>2020</v>
      </c>
    </row>
    <row r="548" spans="1:3" x14ac:dyDescent="0.35">
      <c r="A548" s="127" t="s">
        <v>949</v>
      </c>
      <c r="B548" s="126" t="s">
        <v>725</v>
      </c>
      <c r="C548" s="126">
        <v>2020</v>
      </c>
    </row>
    <row r="549" spans="1:3" x14ac:dyDescent="0.35">
      <c r="A549" s="127" t="s">
        <v>950</v>
      </c>
      <c r="B549" s="126" t="s">
        <v>725</v>
      </c>
      <c r="C549" s="126">
        <v>2020</v>
      </c>
    </row>
    <row r="550" spans="1:3" x14ac:dyDescent="0.35">
      <c r="A550" s="127" t="s">
        <v>951</v>
      </c>
      <c r="B550" s="126" t="s">
        <v>725</v>
      </c>
      <c r="C550" s="126">
        <v>2020</v>
      </c>
    </row>
    <row r="551" spans="1:3" x14ac:dyDescent="0.35">
      <c r="A551" s="127" t="s">
        <v>952</v>
      </c>
      <c r="B551" s="126" t="s">
        <v>725</v>
      </c>
      <c r="C551" s="126">
        <v>2020</v>
      </c>
    </row>
    <row r="552" spans="1:3" x14ac:dyDescent="0.35">
      <c r="A552" s="127" t="s">
        <v>953</v>
      </c>
      <c r="B552" s="126" t="s">
        <v>725</v>
      </c>
      <c r="C552" s="126">
        <v>2020</v>
      </c>
    </row>
    <row r="553" spans="1:3" x14ac:dyDescent="0.35">
      <c r="A553" s="127" t="s">
        <v>954</v>
      </c>
      <c r="B553" s="126" t="s">
        <v>725</v>
      </c>
      <c r="C553" s="126">
        <v>2020</v>
      </c>
    </row>
    <row r="554" spans="1:3" x14ac:dyDescent="0.35">
      <c r="A554" s="127" t="s">
        <v>955</v>
      </c>
      <c r="B554" s="126" t="s">
        <v>725</v>
      </c>
      <c r="C554" s="126">
        <v>2020</v>
      </c>
    </row>
    <row r="555" spans="1:3" x14ac:dyDescent="0.35">
      <c r="A555" s="127" t="s">
        <v>956</v>
      </c>
      <c r="B555" s="126" t="s">
        <v>725</v>
      </c>
      <c r="C555" s="126">
        <v>2020</v>
      </c>
    </row>
    <row r="556" spans="1:3" x14ac:dyDescent="0.35">
      <c r="A556" s="127" t="s">
        <v>957</v>
      </c>
      <c r="B556" s="126" t="s">
        <v>725</v>
      </c>
      <c r="C556" s="126">
        <v>2020</v>
      </c>
    </row>
    <row r="557" spans="1:3" x14ac:dyDescent="0.35">
      <c r="A557" s="127" t="s">
        <v>958</v>
      </c>
      <c r="B557" s="126" t="s">
        <v>725</v>
      </c>
      <c r="C557" s="126">
        <v>2020</v>
      </c>
    </row>
    <row r="558" spans="1:3" x14ac:dyDescent="0.35">
      <c r="A558" s="127" t="s">
        <v>959</v>
      </c>
      <c r="B558" s="126" t="s">
        <v>725</v>
      </c>
      <c r="C558" s="126">
        <v>2020</v>
      </c>
    </row>
    <row r="559" spans="1:3" x14ac:dyDescent="0.35">
      <c r="A559" s="127" t="s">
        <v>960</v>
      </c>
      <c r="B559" s="126" t="s">
        <v>725</v>
      </c>
      <c r="C559" s="126">
        <v>2020</v>
      </c>
    </row>
    <row r="560" spans="1:3" x14ac:dyDescent="0.35">
      <c r="A560" s="127" t="s">
        <v>961</v>
      </c>
      <c r="B560" s="126" t="s">
        <v>725</v>
      </c>
      <c r="C560" s="126">
        <v>2020</v>
      </c>
    </row>
    <row r="561" spans="1:3" x14ac:dyDescent="0.35">
      <c r="A561" s="127" t="s">
        <v>962</v>
      </c>
      <c r="B561" s="126" t="s">
        <v>725</v>
      </c>
      <c r="C561" s="126">
        <v>2020</v>
      </c>
    </row>
    <row r="562" spans="1:3" x14ac:dyDescent="0.35">
      <c r="A562" s="127" t="s">
        <v>963</v>
      </c>
      <c r="B562" s="126" t="s">
        <v>725</v>
      </c>
      <c r="C562" s="126">
        <v>2020</v>
      </c>
    </row>
    <row r="563" spans="1:3" x14ac:dyDescent="0.35">
      <c r="A563" s="127" t="s">
        <v>964</v>
      </c>
      <c r="B563" s="126" t="s">
        <v>725</v>
      </c>
      <c r="C563" s="126">
        <v>2020</v>
      </c>
    </row>
    <row r="564" spans="1:3" x14ac:dyDescent="0.35">
      <c r="A564" s="127" t="s">
        <v>965</v>
      </c>
      <c r="B564" s="126" t="s">
        <v>725</v>
      </c>
      <c r="C564" s="126">
        <v>2020</v>
      </c>
    </row>
    <row r="565" spans="1:3" x14ac:dyDescent="0.35">
      <c r="A565" s="127" t="s">
        <v>966</v>
      </c>
      <c r="B565" s="126" t="s">
        <v>725</v>
      </c>
      <c r="C565" s="126">
        <v>2020</v>
      </c>
    </row>
    <row r="566" spans="1:3" x14ac:dyDescent="0.35">
      <c r="A566" s="127" t="s">
        <v>967</v>
      </c>
      <c r="B566" s="126" t="s">
        <v>725</v>
      </c>
      <c r="C566" s="126">
        <v>2020</v>
      </c>
    </row>
    <row r="567" spans="1:3" x14ac:dyDescent="0.35">
      <c r="A567" s="127" t="s">
        <v>968</v>
      </c>
      <c r="B567" s="126" t="s">
        <v>760</v>
      </c>
      <c r="C567" s="126">
        <v>2020</v>
      </c>
    </row>
    <row r="568" spans="1:3" x14ac:dyDescent="0.35">
      <c r="A568" s="127" t="s">
        <v>969</v>
      </c>
      <c r="B568" s="126" t="s">
        <v>760</v>
      </c>
      <c r="C568" s="126">
        <v>2020</v>
      </c>
    </row>
    <row r="569" spans="1:3" x14ac:dyDescent="0.35">
      <c r="A569" s="127" t="s">
        <v>970</v>
      </c>
      <c r="B569" s="126" t="s">
        <v>760</v>
      </c>
      <c r="C569" s="126">
        <v>2020</v>
      </c>
    </row>
    <row r="570" spans="1:3" x14ac:dyDescent="0.35">
      <c r="A570" s="127" t="s">
        <v>971</v>
      </c>
      <c r="B570" s="126" t="s">
        <v>760</v>
      </c>
      <c r="C570" s="126">
        <v>2020</v>
      </c>
    </row>
    <row r="571" spans="1:3" x14ac:dyDescent="0.35">
      <c r="A571" s="127" t="s">
        <v>972</v>
      </c>
      <c r="B571" s="126" t="s">
        <v>760</v>
      </c>
      <c r="C571" s="126">
        <v>2020</v>
      </c>
    </row>
    <row r="572" spans="1:3" x14ac:dyDescent="0.35">
      <c r="A572" s="127" t="s">
        <v>973</v>
      </c>
      <c r="B572" s="126" t="s">
        <v>760</v>
      </c>
      <c r="C572" s="126">
        <v>2020</v>
      </c>
    </row>
    <row r="573" spans="1:3" x14ac:dyDescent="0.35">
      <c r="A573" s="127" t="s">
        <v>974</v>
      </c>
      <c r="B573" s="126" t="s">
        <v>760</v>
      </c>
      <c r="C573" s="126">
        <v>2020</v>
      </c>
    </row>
    <row r="574" spans="1:3" x14ac:dyDescent="0.35">
      <c r="A574" s="127" t="s">
        <v>975</v>
      </c>
      <c r="B574" s="126" t="s">
        <v>760</v>
      </c>
      <c r="C574" s="126">
        <v>2020</v>
      </c>
    </row>
    <row r="575" spans="1:3" x14ac:dyDescent="0.35">
      <c r="A575" s="127" t="s">
        <v>976</v>
      </c>
      <c r="B575" s="126" t="s">
        <v>760</v>
      </c>
      <c r="C575" s="126">
        <v>2020</v>
      </c>
    </row>
    <row r="576" spans="1:3" x14ac:dyDescent="0.35">
      <c r="A576" s="127" t="s">
        <v>977</v>
      </c>
      <c r="B576" s="126" t="s">
        <v>760</v>
      </c>
      <c r="C576" s="126">
        <v>2020</v>
      </c>
    </row>
    <row r="577" spans="1:3" x14ac:dyDescent="0.35">
      <c r="A577" s="127" t="s">
        <v>978</v>
      </c>
      <c r="B577" s="126" t="s">
        <v>760</v>
      </c>
      <c r="C577" s="126">
        <v>2020</v>
      </c>
    </row>
    <row r="578" spans="1:3" x14ac:dyDescent="0.35">
      <c r="A578" s="127" t="s">
        <v>979</v>
      </c>
      <c r="B578" s="126" t="s">
        <v>760</v>
      </c>
      <c r="C578" s="126">
        <v>2020</v>
      </c>
    </row>
    <row r="579" spans="1:3" x14ac:dyDescent="0.35">
      <c r="A579" s="127" t="s">
        <v>980</v>
      </c>
      <c r="B579" s="126" t="s">
        <v>760</v>
      </c>
      <c r="C579" s="126">
        <v>2020</v>
      </c>
    </row>
    <row r="580" spans="1:3" x14ac:dyDescent="0.35">
      <c r="A580" s="127" t="s">
        <v>981</v>
      </c>
      <c r="B580" s="126" t="s">
        <v>760</v>
      </c>
      <c r="C580" s="126">
        <v>2020</v>
      </c>
    </row>
    <row r="581" spans="1:3" x14ac:dyDescent="0.35">
      <c r="A581" s="127" t="s">
        <v>982</v>
      </c>
      <c r="B581" s="126" t="s">
        <v>760</v>
      </c>
      <c r="C581" s="126">
        <v>2020</v>
      </c>
    </row>
    <row r="582" spans="1:3" x14ac:dyDescent="0.35">
      <c r="A582" s="127" t="s">
        <v>983</v>
      </c>
      <c r="B582" s="126" t="s">
        <v>760</v>
      </c>
      <c r="C582" s="126">
        <v>2020</v>
      </c>
    </row>
    <row r="583" spans="1:3" x14ac:dyDescent="0.35">
      <c r="A583" s="127" t="s">
        <v>984</v>
      </c>
      <c r="B583" s="126" t="s">
        <v>760</v>
      </c>
      <c r="C583" s="126">
        <v>2020</v>
      </c>
    </row>
    <row r="584" spans="1:3" x14ac:dyDescent="0.35">
      <c r="A584" s="127" t="s">
        <v>985</v>
      </c>
      <c r="B584" s="126" t="s">
        <v>725</v>
      </c>
      <c r="C584" s="126">
        <v>2020</v>
      </c>
    </row>
    <row r="585" spans="1:3" x14ac:dyDescent="0.35">
      <c r="A585" s="185" t="s">
        <v>532</v>
      </c>
      <c r="B585" s="224" t="s">
        <v>695</v>
      </c>
      <c r="C585" s="224">
        <v>2022</v>
      </c>
    </row>
    <row r="586" spans="1:3" x14ac:dyDescent="0.35">
      <c r="A586" s="186" t="s">
        <v>986</v>
      </c>
      <c r="B586" s="224" t="s">
        <v>987</v>
      </c>
      <c r="C586" s="224">
        <v>2022</v>
      </c>
    </row>
    <row r="587" spans="1:3" x14ac:dyDescent="0.35">
      <c r="A587" s="185" t="s">
        <v>988</v>
      </c>
      <c r="B587" s="224" t="s">
        <v>989</v>
      </c>
      <c r="C587" s="224">
        <v>2022</v>
      </c>
    </row>
    <row r="588" spans="1:3" x14ac:dyDescent="0.35">
      <c r="A588" s="185" t="s">
        <v>990</v>
      </c>
      <c r="B588" s="224" t="s">
        <v>989</v>
      </c>
      <c r="C588" s="224">
        <v>2022</v>
      </c>
    </row>
    <row r="589" spans="1:3" x14ac:dyDescent="0.35">
      <c r="A589" s="185" t="s">
        <v>991</v>
      </c>
      <c r="B589" s="224" t="s">
        <v>989</v>
      </c>
      <c r="C589" s="224">
        <v>2022</v>
      </c>
    </row>
    <row r="590" spans="1:3" x14ac:dyDescent="0.35">
      <c r="A590" s="185" t="s">
        <v>992</v>
      </c>
      <c r="B590" s="224" t="s">
        <v>989</v>
      </c>
      <c r="C590" s="224">
        <v>2022</v>
      </c>
    </row>
    <row r="591" spans="1:3" x14ac:dyDescent="0.35">
      <c r="A591" s="185" t="s">
        <v>993</v>
      </c>
      <c r="B591" s="224" t="s">
        <v>989</v>
      </c>
      <c r="C591" s="224">
        <v>2022</v>
      </c>
    </row>
    <row r="592" spans="1:3" x14ac:dyDescent="0.35">
      <c r="A592" s="185" t="s">
        <v>994</v>
      </c>
      <c r="B592" s="224" t="s">
        <v>989</v>
      </c>
      <c r="C592" s="224">
        <v>2022</v>
      </c>
    </row>
    <row r="593" spans="1:3" x14ac:dyDescent="0.35">
      <c r="A593" s="185" t="s">
        <v>995</v>
      </c>
      <c r="B593" s="224" t="s">
        <v>989</v>
      </c>
      <c r="C593" s="224">
        <v>2022</v>
      </c>
    </row>
    <row r="594" spans="1:3" x14ac:dyDescent="0.35">
      <c r="A594" s="185" t="s">
        <v>996</v>
      </c>
      <c r="B594" s="224" t="s">
        <v>989</v>
      </c>
      <c r="C594" s="224">
        <v>2022</v>
      </c>
    </row>
    <row r="595" spans="1:3" x14ac:dyDescent="0.35">
      <c r="A595" s="185" t="s">
        <v>997</v>
      </c>
      <c r="B595" s="224" t="s">
        <v>989</v>
      </c>
      <c r="C595" s="224">
        <v>2022</v>
      </c>
    </row>
    <row r="596" spans="1:3" x14ac:dyDescent="0.35">
      <c r="A596" s="185" t="s">
        <v>998</v>
      </c>
      <c r="B596" s="224" t="s">
        <v>989</v>
      </c>
      <c r="C596" s="224">
        <v>2022</v>
      </c>
    </row>
    <row r="597" spans="1:3" x14ac:dyDescent="0.35">
      <c r="A597" s="185" t="s">
        <v>999</v>
      </c>
      <c r="B597" s="224" t="s">
        <v>989</v>
      </c>
      <c r="C597" s="224">
        <v>2022</v>
      </c>
    </row>
    <row r="598" spans="1:3" x14ac:dyDescent="0.35">
      <c r="A598" s="185" t="s">
        <v>1000</v>
      </c>
      <c r="B598" s="224" t="s">
        <v>989</v>
      </c>
      <c r="C598" s="224">
        <v>2022</v>
      </c>
    </row>
    <row r="599" spans="1:3" x14ac:dyDescent="0.35">
      <c r="A599" s="185" t="s">
        <v>1001</v>
      </c>
      <c r="B599" s="224" t="s">
        <v>989</v>
      </c>
      <c r="C599" s="224">
        <v>2022</v>
      </c>
    </row>
    <row r="600" spans="1:3" x14ac:dyDescent="0.35">
      <c r="A600" s="185" t="s">
        <v>1002</v>
      </c>
      <c r="B600" s="224" t="s">
        <v>989</v>
      </c>
      <c r="C600" s="224">
        <v>2022</v>
      </c>
    </row>
    <row r="601" spans="1:3" x14ac:dyDescent="0.35">
      <c r="A601" s="185" t="s">
        <v>1003</v>
      </c>
      <c r="B601" s="224" t="s">
        <v>989</v>
      </c>
      <c r="C601" s="224">
        <v>2022</v>
      </c>
    </row>
    <row r="602" spans="1:3" x14ac:dyDescent="0.35">
      <c r="A602" s="185" t="s">
        <v>1004</v>
      </c>
      <c r="B602" s="224" t="s">
        <v>989</v>
      </c>
      <c r="C602" s="224">
        <v>2022</v>
      </c>
    </row>
    <row r="603" spans="1:3" x14ac:dyDescent="0.35">
      <c r="A603" s="185" t="s">
        <v>1005</v>
      </c>
      <c r="B603" s="224" t="s">
        <v>989</v>
      </c>
      <c r="C603" s="224">
        <v>2022</v>
      </c>
    </row>
    <row r="604" spans="1:3" x14ac:dyDescent="0.35">
      <c r="A604" s="185" t="s">
        <v>1006</v>
      </c>
      <c r="B604" s="224" t="s">
        <v>989</v>
      </c>
      <c r="C604" s="224">
        <v>2022</v>
      </c>
    </row>
    <row r="605" spans="1:3" x14ac:dyDescent="0.35">
      <c r="A605" s="185" t="s">
        <v>1007</v>
      </c>
      <c r="B605" s="224" t="s">
        <v>989</v>
      </c>
      <c r="C605" s="224">
        <v>2022</v>
      </c>
    </row>
    <row r="606" spans="1:3" x14ac:dyDescent="0.35">
      <c r="A606" s="185" t="s">
        <v>1008</v>
      </c>
      <c r="B606" s="224" t="s">
        <v>989</v>
      </c>
      <c r="C606" s="224">
        <v>2022</v>
      </c>
    </row>
    <row r="607" spans="1:3" x14ac:dyDescent="0.35">
      <c r="A607" s="185" t="s">
        <v>1009</v>
      </c>
      <c r="B607" s="224" t="s">
        <v>989</v>
      </c>
      <c r="C607" s="224">
        <v>2022</v>
      </c>
    </row>
    <row r="608" spans="1:3" x14ac:dyDescent="0.35">
      <c r="A608" s="185" t="s">
        <v>1010</v>
      </c>
      <c r="B608" s="224" t="s">
        <v>989</v>
      </c>
      <c r="C608" s="224">
        <v>2022</v>
      </c>
    </row>
    <row r="609" spans="1:3" x14ac:dyDescent="0.35">
      <c r="A609" s="185" t="s">
        <v>1011</v>
      </c>
      <c r="B609" s="224" t="s">
        <v>989</v>
      </c>
      <c r="C609" s="224">
        <v>2022</v>
      </c>
    </row>
    <row r="610" spans="1:3" x14ac:dyDescent="0.35">
      <c r="A610" s="185" t="s">
        <v>1012</v>
      </c>
      <c r="B610" s="224" t="s">
        <v>989</v>
      </c>
      <c r="C610" s="224">
        <v>2022</v>
      </c>
    </row>
    <row r="611" spans="1:3" x14ac:dyDescent="0.35">
      <c r="A611" s="185" t="s">
        <v>1013</v>
      </c>
      <c r="B611" s="224" t="s">
        <v>989</v>
      </c>
      <c r="C611" s="224">
        <v>2022</v>
      </c>
    </row>
    <row r="612" spans="1:3" x14ac:dyDescent="0.35">
      <c r="A612" s="185" t="s">
        <v>1014</v>
      </c>
      <c r="B612" s="224" t="s">
        <v>989</v>
      </c>
      <c r="C612" s="224">
        <v>2022</v>
      </c>
    </row>
    <row r="613" spans="1:3" x14ac:dyDescent="0.35">
      <c r="A613" s="185" t="s">
        <v>1015</v>
      </c>
      <c r="B613" s="224" t="s">
        <v>989</v>
      </c>
      <c r="C613" s="224">
        <v>2022</v>
      </c>
    </row>
    <row r="614" spans="1:3" x14ac:dyDescent="0.35">
      <c r="A614" s="185" t="s">
        <v>1016</v>
      </c>
      <c r="B614" s="224" t="s">
        <v>989</v>
      </c>
      <c r="C614" s="224">
        <v>2022</v>
      </c>
    </row>
    <row r="615" spans="1:3" x14ac:dyDescent="0.35">
      <c r="A615" s="187" t="s">
        <v>1017</v>
      </c>
      <c r="B615" s="224" t="s">
        <v>695</v>
      </c>
      <c r="C615" s="224">
        <v>2022</v>
      </c>
    </row>
    <row r="616" spans="1:3" x14ac:dyDescent="0.35">
      <c r="A616" s="187" t="s">
        <v>1018</v>
      </c>
      <c r="B616" s="224" t="s">
        <v>695</v>
      </c>
      <c r="C616" s="224">
        <v>2022</v>
      </c>
    </row>
    <row r="617" spans="1:3" x14ac:dyDescent="0.35">
      <c r="A617" s="187" t="s">
        <v>1019</v>
      </c>
      <c r="B617" s="224" t="s">
        <v>695</v>
      </c>
      <c r="C617" s="224">
        <v>2022</v>
      </c>
    </row>
    <row r="618" spans="1:3" x14ac:dyDescent="0.35">
      <c r="A618" s="187" t="s">
        <v>1020</v>
      </c>
      <c r="B618" s="224" t="s">
        <v>695</v>
      </c>
      <c r="C618" s="224">
        <v>2022</v>
      </c>
    </row>
    <row r="619" spans="1:3" x14ac:dyDescent="0.35">
      <c r="A619" s="187" t="s">
        <v>1021</v>
      </c>
      <c r="B619" s="224" t="s">
        <v>695</v>
      </c>
      <c r="C619" s="224">
        <v>2022</v>
      </c>
    </row>
    <row r="620" spans="1:3" x14ac:dyDescent="0.35">
      <c r="A620" s="187" t="s">
        <v>1022</v>
      </c>
      <c r="B620" s="224" t="s">
        <v>695</v>
      </c>
      <c r="C620" s="224">
        <v>2022</v>
      </c>
    </row>
    <row r="621" spans="1:3" x14ac:dyDescent="0.35">
      <c r="A621" s="187" t="s">
        <v>1023</v>
      </c>
      <c r="B621" s="224" t="s">
        <v>695</v>
      </c>
      <c r="C621" s="224">
        <v>2022</v>
      </c>
    </row>
    <row r="622" spans="1:3" x14ac:dyDescent="0.35">
      <c r="A622" s="187" t="s">
        <v>1024</v>
      </c>
      <c r="B622" s="224" t="s">
        <v>695</v>
      </c>
      <c r="C622" s="224">
        <v>2022</v>
      </c>
    </row>
    <row r="623" spans="1:3" x14ac:dyDescent="0.35">
      <c r="A623" s="187" t="s">
        <v>1025</v>
      </c>
      <c r="B623" s="224" t="s">
        <v>695</v>
      </c>
      <c r="C623" s="224">
        <v>2022</v>
      </c>
    </row>
    <row r="624" spans="1:3" x14ac:dyDescent="0.35">
      <c r="A624" s="187" t="s">
        <v>1026</v>
      </c>
      <c r="B624" s="224" t="s">
        <v>695</v>
      </c>
      <c r="C624" s="224">
        <v>2022</v>
      </c>
    </row>
    <row r="625" spans="1:3" x14ac:dyDescent="0.35">
      <c r="A625" s="187" t="s">
        <v>1027</v>
      </c>
      <c r="B625" s="224" t="s">
        <v>695</v>
      </c>
      <c r="C625" s="224">
        <v>2022</v>
      </c>
    </row>
    <row r="626" spans="1:3" x14ac:dyDescent="0.35">
      <c r="A626" s="187" t="s">
        <v>1028</v>
      </c>
      <c r="B626" s="224" t="s">
        <v>695</v>
      </c>
      <c r="C626" s="224">
        <v>2022</v>
      </c>
    </row>
    <row r="627" spans="1:3" x14ac:dyDescent="0.35">
      <c r="A627" s="187" t="s">
        <v>1029</v>
      </c>
      <c r="B627" s="224" t="s">
        <v>695</v>
      </c>
      <c r="C627" s="224">
        <v>2022</v>
      </c>
    </row>
    <row r="628" spans="1:3" x14ac:dyDescent="0.35">
      <c r="A628" s="187" t="s">
        <v>1030</v>
      </c>
      <c r="B628" s="224" t="s">
        <v>695</v>
      </c>
      <c r="C628" s="224">
        <v>2022</v>
      </c>
    </row>
    <row r="629" spans="1:3" x14ac:dyDescent="0.35">
      <c r="A629" s="187" t="s">
        <v>1031</v>
      </c>
      <c r="B629" s="224" t="s">
        <v>695</v>
      </c>
      <c r="C629" s="224">
        <v>2022</v>
      </c>
    </row>
    <row r="630" spans="1:3" x14ac:dyDescent="0.35">
      <c r="A630" s="187" t="s">
        <v>1032</v>
      </c>
      <c r="B630" s="224" t="s">
        <v>695</v>
      </c>
      <c r="C630" s="224">
        <v>2022</v>
      </c>
    </row>
    <row r="631" spans="1:3" x14ac:dyDescent="0.35">
      <c r="A631" s="187" t="s">
        <v>1033</v>
      </c>
      <c r="B631" s="224" t="s">
        <v>695</v>
      </c>
      <c r="C631" s="224">
        <v>2022</v>
      </c>
    </row>
    <row r="632" spans="1:3" x14ac:dyDescent="0.35">
      <c r="A632" s="187" t="s">
        <v>1034</v>
      </c>
      <c r="B632" s="224" t="s">
        <v>695</v>
      </c>
      <c r="C632" s="224">
        <v>2022</v>
      </c>
    </row>
    <row r="633" spans="1:3" x14ac:dyDescent="0.35">
      <c r="A633" s="187" t="s">
        <v>1035</v>
      </c>
      <c r="B633" s="224" t="s">
        <v>695</v>
      </c>
      <c r="C633" s="224">
        <v>2022</v>
      </c>
    </row>
    <row r="634" spans="1:3" x14ac:dyDescent="0.35">
      <c r="A634" s="187" t="s">
        <v>1036</v>
      </c>
      <c r="B634" s="224" t="s">
        <v>695</v>
      </c>
      <c r="C634" s="224">
        <v>2022</v>
      </c>
    </row>
    <row r="635" spans="1:3" x14ac:dyDescent="0.35">
      <c r="A635" s="187" t="s">
        <v>1037</v>
      </c>
      <c r="B635" s="224" t="s">
        <v>695</v>
      </c>
      <c r="C635" s="224">
        <v>2022</v>
      </c>
    </row>
    <row r="636" spans="1:3" x14ac:dyDescent="0.35">
      <c r="A636" s="187" t="s">
        <v>1038</v>
      </c>
      <c r="B636" s="224" t="s">
        <v>695</v>
      </c>
      <c r="C636" s="224">
        <v>2022</v>
      </c>
    </row>
    <row r="637" spans="1:3" x14ac:dyDescent="0.35">
      <c r="A637" s="187" t="s">
        <v>1039</v>
      </c>
      <c r="B637" s="224" t="s">
        <v>695</v>
      </c>
      <c r="C637" s="224">
        <v>2022</v>
      </c>
    </row>
    <row r="638" spans="1:3" x14ac:dyDescent="0.35">
      <c r="A638" s="187" t="s">
        <v>1040</v>
      </c>
      <c r="B638" s="224" t="s">
        <v>695</v>
      </c>
      <c r="C638" s="224">
        <v>2022</v>
      </c>
    </row>
    <row r="639" spans="1:3" x14ac:dyDescent="0.35">
      <c r="A639" s="187" t="s">
        <v>1041</v>
      </c>
      <c r="B639" s="224" t="s">
        <v>695</v>
      </c>
      <c r="C639" s="224">
        <v>2022</v>
      </c>
    </row>
    <row r="640" spans="1:3" x14ac:dyDescent="0.35">
      <c r="A640" s="187" t="s">
        <v>1042</v>
      </c>
      <c r="B640" s="224" t="s">
        <v>695</v>
      </c>
      <c r="C640" s="224">
        <v>2022</v>
      </c>
    </row>
    <row r="641" spans="1:3" x14ac:dyDescent="0.35">
      <c r="A641" s="187" t="s">
        <v>1043</v>
      </c>
      <c r="B641" s="224" t="s">
        <v>695</v>
      </c>
      <c r="C641" s="224">
        <v>2022</v>
      </c>
    </row>
    <row r="642" spans="1:3" x14ac:dyDescent="0.35">
      <c r="A642" s="187" t="s">
        <v>1044</v>
      </c>
      <c r="B642" s="224" t="s">
        <v>695</v>
      </c>
      <c r="C642" s="224">
        <v>2022</v>
      </c>
    </row>
    <row r="643" spans="1:3" x14ac:dyDescent="0.35">
      <c r="A643" s="187" t="s">
        <v>1045</v>
      </c>
      <c r="B643" s="224" t="s">
        <v>695</v>
      </c>
      <c r="C643" s="224">
        <v>2022</v>
      </c>
    </row>
    <row r="644" spans="1:3" x14ac:dyDescent="0.35">
      <c r="A644" s="187" t="s">
        <v>1046</v>
      </c>
      <c r="B644" s="224" t="s">
        <v>695</v>
      </c>
      <c r="C644" s="224">
        <v>2022</v>
      </c>
    </row>
    <row r="645" spans="1:3" x14ac:dyDescent="0.35">
      <c r="A645" s="187" t="s">
        <v>1047</v>
      </c>
      <c r="B645" s="224" t="s">
        <v>695</v>
      </c>
      <c r="C645" s="224">
        <v>2022</v>
      </c>
    </row>
    <row r="646" spans="1:3" x14ac:dyDescent="0.35">
      <c r="A646" s="187" t="s">
        <v>1048</v>
      </c>
      <c r="B646" s="224" t="s">
        <v>695</v>
      </c>
      <c r="C646" s="224">
        <v>2022</v>
      </c>
    </row>
    <row r="647" spans="1:3" x14ac:dyDescent="0.35">
      <c r="A647" s="187" t="s">
        <v>1049</v>
      </c>
      <c r="B647" s="224" t="s">
        <v>695</v>
      </c>
      <c r="C647" s="224">
        <v>2022</v>
      </c>
    </row>
    <row r="648" spans="1:3" x14ac:dyDescent="0.35">
      <c r="A648" s="187" t="s">
        <v>1050</v>
      </c>
      <c r="B648" s="224" t="s">
        <v>987</v>
      </c>
      <c r="C648" s="224">
        <v>2022</v>
      </c>
    </row>
    <row r="649" spans="1:3" x14ac:dyDescent="0.35">
      <c r="A649" s="187" t="s">
        <v>1051</v>
      </c>
      <c r="B649" s="224" t="s">
        <v>987</v>
      </c>
      <c r="C649" s="224">
        <v>2022</v>
      </c>
    </row>
    <row r="650" spans="1:3" x14ac:dyDescent="0.35">
      <c r="A650" s="187" t="s">
        <v>1052</v>
      </c>
      <c r="B650" s="224" t="s">
        <v>987</v>
      </c>
      <c r="C650" s="224">
        <v>2022</v>
      </c>
    </row>
    <row r="651" spans="1:3" x14ac:dyDescent="0.35">
      <c r="A651" s="187" t="s">
        <v>1053</v>
      </c>
      <c r="B651" s="224" t="s">
        <v>987</v>
      </c>
      <c r="C651" s="224">
        <v>2022</v>
      </c>
    </row>
    <row r="652" spans="1:3" x14ac:dyDescent="0.35">
      <c r="A652" s="187" t="s">
        <v>1054</v>
      </c>
      <c r="B652" s="224" t="s">
        <v>987</v>
      </c>
      <c r="C652" s="224">
        <v>2022</v>
      </c>
    </row>
    <row r="653" spans="1:3" x14ac:dyDescent="0.35">
      <c r="A653" s="187" t="s">
        <v>1055</v>
      </c>
      <c r="B653" s="224" t="s">
        <v>987</v>
      </c>
      <c r="C653" s="224">
        <v>2022</v>
      </c>
    </row>
    <row r="654" spans="1:3" x14ac:dyDescent="0.35">
      <c r="A654" s="187" t="s">
        <v>1056</v>
      </c>
      <c r="B654" s="224" t="s">
        <v>987</v>
      </c>
      <c r="C654" s="224">
        <v>2022</v>
      </c>
    </row>
    <row r="655" spans="1:3" x14ac:dyDescent="0.35">
      <c r="A655" s="187" t="s">
        <v>1057</v>
      </c>
      <c r="B655" s="224" t="s">
        <v>987</v>
      </c>
      <c r="C655" s="224">
        <v>2022</v>
      </c>
    </row>
    <row r="656" spans="1:3" x14ac:dyDescent="0.35">
      <c r="A656" s="187" t="s">
        <v>1058</v>
      </c>
      <c r="B656" s="224" t="s">
        <v>987</v>
      </c>
      <c r="C656" s="224">
        <v>2022</v>
      </c>
    </row>
    <row r="657" spans="1:3" x14ac:dyDescent="0.35">
      <c r="A657" s="187" t="s">
        <v>1059</v>
      </c>
      <c r="B657" s="224" t="s">
        <v>987</v>
      </c>
      <c r="C657" s="224">
        <v>2022</v>
      </c>
    </row>
    <row r="658" spans="1:3" x14ac:dyDescent="0.35">
      <c r="A658" s="187" t="s">
        <v>1060</v>
      </c>
      <c r="B658" s="224" t="s">
        <v>987</v>
      </c>
      <c r="C658" s="224">
        <v>2022</v>
      </c>
    </row>
    <row r="659" spans="1:3" x14ac:dyDescent="0.35">
      <c r="A659" s="187" t="s">
        <v>1061</v>
      </c>
      <c r="B659" s="224" t="s">
        <v>987</v>
      </c>
      <c r="C659" s="224">
        <v>2022</v>
      </c>
    </row>
    <row r="660" spans="1:3" x14ac:dyDescent="0.35">
      <c r="A660" s="187" t="s">
        <v>1062</v>
      </c>
      <c r="B660" s="224" t="s">
        <v>987</v>
      </c>
      <c r="C660" s="224">
        <v>2022</v>
      </c>
    </row>
    <row r="661" spans="1:3" x14ac:dyDescent="0.35">
      <c r="A661" s="187" t="s">
        <v>1063</v>
      </c>
      <c r="B661" s="224" t="s">
        <v>987</v>
      </c>
      <c r="C661" s="224">
        <v>2022</v>
      </c>
    </row>
    <row r="662" spans="1:3" x14ac:dyDescent="0.35">
      <c r="A662" s="187" t="s">
        <v>1064</v>
      </c>
      <c r="B662" s="224" t="s">
        <v>987</v>
      </c>
      <c r="C662" s="224">
        <v>2022</v>
      </c>
    </row>
    <row r="663" spans="1:3" x14ac:dyDescent="0.35">
      <c r="A663" s="187" t="s">
        <v>1065</v>
      </c>
      <c r="B663" s="224" t="s">
        <v>987</v>
      </c>
      <c r="C663" s="224">
        <v>2022</v>
      </c>
    </row>
    <row r="664" spans="1:3" x14ac:dyDescent="0.35">
      <c r="A664" s="187" t="s">
        <v>1066</v>
      </c>
      <c r="B664" s="224" t="s">
        <v>987</v>
      </c>
      <c r="C664" s="224">
        <v>2022</v>
      </c>
    </row>
    <row r="665" spans="1:3" x14ac:dyDescent="0.35">
      <c r="A665" s="187" t="s">
        <v>1067</v>
      </c>
      <c r="B665" s="224" t="s">
        <v>987</v>
      </c>
      <c r="C665" s="224">
        <v>2022</v>
      </c>
    </row>
    <row r="666" spans="1:3" x14ac:dyDescent="0.35">
      <c r="A666" s="187" t="s">
        <v>1068</v>
      </c>
      <c r="B666" s="224" t="s">
        <v>987</v>
      </c>
      <c r="C666" s="224">
        <v>2022</v>
      </c>
    </row>
    <row r="667" spans="1:3" x14ac:dyDescent="0.35">
      <c r="A667" s="187" t="s">
        <v>1069</v>
      </c>
      <c r="B667" s="224" t="s">
        <v>987</v>
      </c>
      <c r="C667" s="224">
        <v>2022</v>
      </c>
    </row>
    <row r="668" spans="1:3" x14ac:dyDescent="0.35">
      <c r="A668" s="187" t="s">
        <v>1070</v>
      </c>
      <c r="B668" s="224" t="s">
        <v>987</v>
      </c>
      <c r="C668" s="224">
        <v>2022</v>
      </c>
    </row>
    <row r="669" spans="1:3" x14ac:dyDescent="0.35">
      <c r="A669" s="187" t="s">
        <v>1071</v>
      </c>
      <c r="B669" s="224" t="s">
        <v>987</v>
      </c>
      <c r="C669" s="224">
        <v>2022</v>
      </c>
    </row>
    <row r="670" spans="1:3" x14ac:dyDescent="0.35">
      <c r="A670" s="187" t="s">
        <v>1072</v>
      </c>
      <c r="B670" s="224" t="s">
        <v>987</v>
      </c>
      <c r="C670" s="224">
        <v>2022</v>
      </c>
    </row>
    <row r="671" spans="1:3" x14ac:dyDescent="0.35">
      <c r="A671" s="187" t="s">
        <v>1073</v>
      </c>
      <c r="B671" s="224" t="s">
        <v>987</v>
      </c>
      <c r="C671" s="224">
        <v>2022</v>
      </c>
    </row>
    <row r="672" spans="1:3" x14ac:dyDescent="0.35">
      <c r="A672" s="187" t="s">
        <v>1074</v>
      </c>
      <c r="B672" s="224" t="s">
        <v>987</v>
      </c>
      <c r="C672" s="224">
        <v>2022</v>
      </c>
    </row>
    <row r="673" spans="1:3" x14ac:dyDescent="0.35">
      <c r="A673" s="187" t="s">
        <v>1075</v>
      </c>
      <c r="B673" s="224" t="s">
        <v>987</v>
      </c>
      <c r="C673" s="224">
        <v>2022</v>
      </c>
    </row>
    <row r="674" spans="1:3" x14ac:dyDescent="0.35">
      <c r="A674" s="187" t="s">
        <v>1076</v>
      </c>
      <c r="B674" s="224" t="s">
        <v>987</v>
      </c>
      <c r="C674" s="224">
        <v>2022</v>
      </c>
    </row>
    <row r="675" spans="1:3" x14ac:dyDescent="0.35">
      <c r="A675" s="187" t="s">
        <v>1077</v>
      </c>
      <c r="B675" s="224" t="s">
        <v>987</v>
      </c>
      <c r="C675" s="224">
        <v>2022</v>
      </c>
    </row>
    <row r="676" spans="1:3" x14ac:dyDescent="0.35">
      <c r="A676" s="187" t="s">
        <v>1078</v>
      </c>
      <c r="B676" s="224" t="s">
        <v>987</v>
      </c>
      <c r="C676" s="224">
        <v>2022</v>
      </c>
    </row>
    <row r="677" spans="1:3" x14ac:dyDescent="0.35">
      <c r="A677" s="187" t="s">
        <v>1079</v>
      </c>
      <c r="B677" s="224" t="s">
        <v>987</v>
      </c>
      <c r="C677" s="224">
        <v>2022</v>
      </c>
    </row>
    <row r="678" spans="1:3" x14ac:dyDescent="0.35">
      <c r="A678" s="187" t="s">
        <v>1080</v>
      </c>
      <c r="B678" s="224" t="s">
        <v>725</v>
      </c>
      <c r="C678" s="224">
        <v>2022</v>
      </c>
    </row>
    <row r="679" spans="1:3" x14ac:dyDescent="0.35">
      <c r="A679" s="187" t="s">
        <v>1081</v>
      </c>
      <c r="B679" s="224" t="s">
        <v>725</v>
      </c>
      <c r="C679" s="224">
        <v>2022</v>
      </c>
    </row>
    <row r="680" spans="1:3" x14ac:dyDescent="0.35">
      <c r="A680" s="187" t="s">
        <v>1082</v>
      </c>
      <c r="B680" s="224" t="s">
        <v>725</v>
      </c>
      <c r="C680" s="224">
        <v>2022</v>
      </c>
    </row>
    <row r="681" spans="1:3" x14ac:dyDescent="0.35">
      <c r="A681" s="187" t="s">
        <v>1083</v>
      </c>
      <c r="B681" s="224" t="s">
        <v>725</v>
      </c>
      <c r="C681" s="224">
        <v>2022</v>
      </c>
    </row>
    <row r="682" spans="1:3" x14ac:dyDescent="0.35">
      <c r="A682" s="187" t="s">
        <v>1084</v>
      </c>
      <c r="B682" s="224" t="s">
        <v>725</v>
      </c>
      <c r="C682" s="224">
        <v>2022</v>
      </c>
    </row>
    <row r="683" spans="1:3" x14ac:dyDescent="0.35">
      <c r="A683" s="187" t="s">
        <v>1085</v>
      </c>
      <c r="B683" s="224" t="s">
        <v>725</v>
      </c>
      <c r="C683" s="224">
        <v>2022</v>
      </c>
    </row>
    <row r="684" spans="1:3" x14ac:dyDescent="0.35">
      <c r="A684" s="187" t="s">
        <v>1086</v>
      </c>
      <c r="B684" s="224" t="s">
        <v>725</v>
      </c>
      <c r="C684" s="224">
        <v>2022</v>
      </c>
    </row>
    <row r="685" spans="1:3" x14ac:dyDescent="0.35">
      <c r="A685" s="187" t="s">
        <v>1087</v>
      </c>
      <c r="B685" s="224" t="s">
        <v>725</v>
      </c>
      <c r="C685" s="224">
        <v>2022</v>
      </c>
    </row>
    <row r="686" spans="1:3" x14ac:dyDescent="0.35">
      <c r="A686" s="187" t="s">
        <v>1088</v>
      </c>
      <c r="B686" s="224" t="s">
        <v>725</v>
      </c>
      <c r="C686" s="224">
        <v>2022</v>
      </c>
    </row>
    <row r="687" spans="1:3" x14ac:dyDescent="0.35">
      <c r="A687" s="187" t="s">
        <v>1089</v>
      </c>
      <c r="B687" s="224" t="s">
        <v>725</v>
      </c>
      <c r="C687" s="224">
        <v>2022</v>
      </c>
    </row>
    <row r="688" spans="1:3" x14ac:dyDescent="0.35">
      <c r="A688" s="187" t="s">
        <v>1090</v>
      </c>
      <c r="B688" s="224" t="s">
        <v>725</v>
      </c>
      <c r="C688" s="224">
        <v>2022</v>
      </c>
    </row>
    <row r="689" spans="1:3" x14ac:dyDescent="0.35">
      <c r="A689" s="187" t="s">
        <v>1091</v>
      </c>
      <c r="B689" s="224" t="s">
        <v>725</v>
      </c>
      <c r="C689" s="224">
        <v>2022</v>
      </c>
    </row>
    <row r="690" spans="1:3" x14ac:dyDescent="0.35">
      <c r="A690" s="187" t="s">
        <v>1092</v>
      </c>
      <c r="B690" s="224" t="s">
        <v>725</v>
      </c>
      <c r="C690" s="224">
        <v>2022</v>
      </c>
    </row>
    <row r="691" spans="1:3" x14ac:dyDescent="0.35">
      <c r="A691" s="187" t="s">
        <v>1093</v>
      </c>
      <c r="B691" s="224" t="s">
        <v>725</v>
      </c>
      <c r="C691" s="224">
        <v>2022</v>
      </c>
    </row>
    <row r="692" spans="1:3" x14ac:dyDescent="0.35">
      <c r="A692" s="187" t="s">
        <v>1094</v>
      </c>
      <c r="B692" s="224" t="s">
        <v>725</v>
      </c>
      <c r="C692" s="224">
        <v>2022</v>
      </c>
    </row>
    <row r="693" spans="1:3" x14ac:dyDescent="0.35">
      <c r="A693" s="187" t="s">
        <v>1095</v>
      </c>
      <c r="B693" s="224" t="s">
        <v>725</v>
      </c>
      <c r="C693" s="224">
        <v>2022</v>
      </c>
    </row>
    <row r="694" spans="1:3" x14ac:dyDescent="0.35">
      <c r="A694" s="187" t="s">
        <v>1096</v>
      </c>
      <c r="B694" s="224" t="s">
        <v>725</v>
      </c>
      <c r="C694" s="224">
        <v>2022</v>
      </c>
    </row>
    <row r="695" spans="1:3" x14ac:dyDescent="0.35">
      <c r="A695" s="187" t="s">
        <v>1097</v>
      </c>
      <c r="B695" s="224" t="s">
        <v>725</v>
      </c>
      <c r="C695" s="224">
        <v>2022</v>
      </c>
    </row>
    <row r="696" spans="1:3" x14ac:dyDescent="0.35">
      <c r="A696" s="187" t="s">
        <v>1098</v>
      </c>
      <c r="B696" s="224" t="s">
        <v>725</v>
      </c>
      <c r="C696" s="224">
        <v>2022</v>
      </c>
    </row>
    <row r="697" spans="1:3" x14ac:dyDescent="0.35">
      <c r="A697" s="187" t="s">
        <v>1099</v>
      </c>
      <c r="B697" s="224" t="s">
        <v>725</v>
      </c>
      <c r="C697" s="224">
        <v>2022</v>
      </c>
    </row>
    <row r="698" spans="1:3" x14ac:dyDescent="0.35">
      <c r="A698" s="187" t="s">
        <v>1100</v>
      </c>
      <c r="B698" s="224" t="s">
        <v>725</v>
      </c>
      <c r="C698" s="224">
        <v>2022</v>
      </c>
    </row>
    <row r="699" spans="1:3" x14ac:dyDescent="0.35">
      <c r="A699" s="187" t="s">
        <v>1101</v>
      </c>
      <c r="B699" s="224" t="s">
        <v>725</v>
      </c>
      <c r="C699" s="224">
        <v>2022</v>
      </c>
    </row>
    <row r="700" spans="1:3" x14ac:dyDescent="0.35">
      <c r="A700" s="187" t="s">
        <v>1102</v>
      </c>
      <c r="B700" s="224" t="s">
        <v>725</v>
      </c>
      <c r="C700" s="224">
        <v>2022</v>
      </c>
    </row>
    <row r="701" spans="1:3" x14ac:dyDescent="0.35">
      <c r="A701" s="187" t="s">
        <v>1103</v>
      </c>
      <c r="B701" s="224" t="s">
        <v>725</v>
      </c>
      <c r="C701" s="224">
        <v>2022</v>
      </c>
    </row>
    <row r="702" spans="1:3" x14ac:dyDescent="0.35">
      <c r="A702" s="187" t="s">
        <v>1104</v>
      </c>
      <c r="B702" s="224" t="s">
        <v>725</v>
      </c>
      <c r="C702" s="224">
        <v>2022</v>
      </c>
    </row>
    <row r="703" spans="1:3" x14ac:dyDescent="0.35">
      <c r="A703" s="187" t="s">
        <v>1105</v>
      </c>
      <c r="B703" s="224" t="s">
        <v>725</v>
      </c>
      <c r="C703" s="224">
        <v>2022</v>
      </c>
    </row>
    <row r="704" spans="1:3" x14ac:dyDescent="0.35">
      <c r="A704" s="187" t="s">
        <v>1106</v>
      </c>
      <c r="B704" s="224" t="s">
        <v>725</v>
      </c>
      <c r="C704" s="224">
        <v>2022</v>
      </c>
    </row>
    <row r="705" spans="1:3" x14ac:dyDescent="0.35">
      <c r="A705" s="187" t="s">
        <v>1107</v>
      </c>
      <c r="B705" s="224" t="s">
        <v>725</v>
      </c>
      <c r="C705" s="224">
        <v>2022</v>
      </c>
    </row>
    <row r="706" spans="1:3" x14ac:dyDescent="0.35">
      <c r="A706" s="187" t="s">
        <v>1108</v>
      </c>
      <c r="B706" s="224" t="s">
        <v>725</v>
      </c>
      <c r="C706" s="224">
        <v>2022</v>
      </c>
    </row>
    <row r="707" spans="1:3" x14ac:dyDescent="0.35">
      <c r="A707" s="187" t="s">
        <v>1109</v>
      </c>
      <c r="B707" s="224" t="s">
        <v>725</v>
      </c>
      <c r="C707" s="224">
        <v>2022</v>
      </c>
    </row>
    <row r="708" spans="1:3" x14ac:dyDescent="0.35">
      <c r="A708" s="187" t="s">
        <v>1110</v>
      </c>
      <c r="B708" s="224" t="s">
        <v>725</v>
      </c>
      <c r="C708" s="224">
        <v>2022</v>
      </c>
    </row>
    <row r="709" spans="1:3" x14ac:dyDescent="0.35">
      <c r="A709" s="187" t="s">
        <v>1111</v>
      </c>
      <c r="B709" s="224" t="s">
        <v>725</v>
      </c>
      <c r="C709" s="224">
        <v>2022</v>
      </c>
    </row>
    <row r="710" spans="1:3" x14ac:dyDescent="0.35">
      <c r="A710" s="187" t="s">
        <v>1112</v>
      </c>
      <c r="B710" s="224" t="s">
        <v>725</v>
      </c>
      <c r="C710" s="224">
        <v>2022</v>
      </c>
    </row>
    <row r="711" spans="1:3" x14ac:dyDescent="0.35">
      <c r="A711" s="185" t="s">
        <v>1113</v>
      </c>
      <c r="B711" s="224" t="s">
        <v>695</v>
      </c>
      <c r="C711" s="224">
        <v>2022</v>
      </c>
    </row>
    <row r="712" spans="1:3" x14ac:dyDescent="0.35">
      <c r="A712" s="185" t="s">
        <v>1114</v>
      </c>
      <c r="B712" s="224" t="s">
        <v>695</v>
      </c>
      <c r="C712" s="224">
        <v>2022</v>
      </c>
    </row>
    <row r="713" spans="1:3" x14ac:dyDescent="0.35">
      <c r="A713" s="185" t="s">
        <v>1115</v>
      </c>
      <c r="B713" s="224" t="s">
        <v>695</v>
      </c>
      <c r="C713" s="224">
        <v>2022</v>
      </c>
    </row>
    <row r="714" spans="1:3" x14ac:dyDescent="0.35">
      <c r="A714" s="185" t="s">
        <v>1116</v>
      </c>
      <c r="B714" s="224" t="s">
        <v>695</v>
      </c>
      <c r="C714" s="224">
        <v>2022</v>
      </c>
    </row>
    <row r="715" spans="1:3" x14ac:dyDescent="0.35">
      <c r="A715" s="185" t="s">
        <v>1117</v>
      </c>
      <c r="B715" s="224" t="s">
        <v>695</v>
      </c>
      <c r="C715" s="224">
        <v>2022</v>
      </c>
    </row>
    <row r="716" spans="1:3" x14ac:dyDescent="0.35">
      <c r="A716" s="185" t="s">
        <v>1118</v>
      </c>
      <c r="B716" s="224" t="s">
        <v>695</v>
      </c>
      <c r="C716" s="224">
        <v>2022</v>
      </c>
    </row>
    <row r="717" spans="1:3" x14ac:dyDescent="0.35">
      <c r="A717" s="185" t="s">
        <v>1119</v>
      </c>
      <c r="B717" s="224" t="s">
        <v>695</v>
      </c>
      <c r="C717" s="224">
        <v>2022</v>
      </c>
    </row>
    <row r="718" spans="1:3" x14ac:dyDescent="0.35">
      <c r="A718" s="185" t="s">
        <v>1120</v>
      </c>
      <c r="B718" s="224" t="s">
        <v>987</v>
      </c>
      <c r="C718" s="224">
        <v>2022</v>
      </c>
    </row>
    <row r="719" spans="1:3" x14ac:dyDescent="0.35">
      <c r="A719" s="185" t="s">
        <v>1121</v>
      </c>
      <c r="B719" s="224" t="s">
        <v>725</v>
      </c>
      <c r="C719" s="224">
        <v>2022</v>
      </c>
    </row>
    <row r="720" spans="1:3" x14ac:dyDescent="0.35">
      <c r="A720" s="185" t="s">
        <v>1122</v>
      </c>
      <c r="B720" s="224" t="s">
        <v>695</v>
      </c>
      <c r="C720" s="224">
        <v>2022</v>
      </c>
    </row>
    <row r="721" spans="1:3" x14ac:dyDescent="0.35">
      <c r="A721" s="185" t="s">
        <v>1123</v>
      </c>
      <c r="B721" s="224" t="s">
        <v>695</v>
      </c>
      <c r="C721" s="224">
        <v>2022</v>
      </c>
    </row>
    <row r="722" spans="1:3" x14ac:dyDescent="0.35">
      <c r="A722" s="185" t="s">
        <v>1124</v>
      </c>
      <c r="B722" s="224" t="s">
        <v>695</v>
      </c>
      <c r="C722" s="224">
        <v>2022</v>
      </c>
    </row>
    <row r="723" spans="1:3" x14ac:dyDescent="0.35">
      <c r="A723" s="185" t="s">
        <v>1125</v>
      </c>
      <c r="B723" s="224" t="s">
        <v>987</v>
      </c>
      <c r="C723" s="224">
        <v>2022</v>
      </c>
    </row>
    <row r="724" spans="1:3" x14ac:dyDescent="0.35">
      <c r="A724" s="185" t="s">
        <v>1126</v>
      </c>
      <c r="B724" s="224" t="s">
        <v>987</v>
      </c>
      <c r="C724" s="224">
        <v>2022</v>
      </c>
    </row>
    <row r="725" spans="1:3" x14ac:dyDescent="0.35">
      <c r="A725" s="185" t="s">
        <v>1127</v>
      </c>
      <c r="B725" s="224" t="s">
        <v>987</v>
      </c>
      <c r="C725" s="224">
        <v>2022</v>
      </c>
    </row>
    <row r="726" spans="1:3" x14ac:dyDescent="0.35">
      <c r="A726" s="185" t="s">
        <v>1128</v>
      </c>
      <c r="B726" s="224" t="s">
        <v>987</v>
      </c>
      <c r="C726" s="224">
        <v>2022</v>
      </c>
    </row>
    <row r="727" spans="1:3" x14ac:dyDescent="0.35">
      <c r="A727" s="186" t="s">
        <v>1129</v>
      </c>
      <c r="B727" s="224" t="s">
        <v>987</v>
      </c>
      <c r="C727" s="224">
        <v>2022</v>
      </c>
    </row>
    <row r="728" spans="1:3" x14ac:dyDescent="0.35">
      <c r="A728" s="186" t="s">
        <v>1130</v>
      </c>
      <c r="B728" s="224" t="s">
        <v>987</v>
      </c>
      <c r="C728" s="224">
        <v>2022</v>
      </c>
    </row>
    <row r="729" spans="1:3" x14ac:dyDescent="0.35">
      <c r="A729" s="186" t="s">
        <v>1131</v>
      </c>
      <c r="B729" s="224" t="s">
        <v>725</v>
      </c>
      <c r="C729" s="224">
        <v>2022</v>
      </c>
    </row>
    <row r="730" spans="1:3" x14ac:dyDescent="0.35">
      <c r="A730" s="186" t="s">
        <v>1132</v>
      </c>
      <c r="B730" s="224" t="s">
        <v>725</v>
      </c>
      <c r="C730" s="224">
        <v>2022</v>
      </c>
    </row>
    <row r="731" spans="1:3" x14ac:dyDescent="0.35">
      <c r="A731" s="186" t="s">
        <v>1133</v>
      </c>
      <c r="B731" s="224" t="s">
        <v>725</v>
      </c>
      <c r="C731" s="224">
        <v>2022</v>
      </c>
    </row>
    <row r="732" spans="1:3" x14ac:dyDescent="0.35">
      <c r="A732" s="186" t="s">
        <v>1134</v>
      </c>
      <c r="B732" s="224" t="s">
        <v>725</v>
      </c>
      <c r="C732" s="224">
        <v>2022</v>
      </c>
    </row>
    <row r="733" spans="1:3" x14ac:dyDescent="0.35">
      <c r="A733" s="186" t="s">
        <v>1135</v>
      </c>
      <c r="B733" s="224" t="s">
        <v>725</v>
      </c>
      <c r="C733" s="224">
        <v>2022</v>
      </c>
    </row>
    <row r="734" spans="1:3" x14ac:dyDescent="0.35">
      <c r="A734" s="186" t="s">
        <v>719</v>
      </c>
      <c r="B734" s="224" t="s">
        <v>695</v>
      </c>
      <c r="C734" s="224">
        <v>2022</v>
      </c>
    </row>
    <row r="735" spans="1:3" x14ac:dyDescent="0.35">
      <c r="A735" s="186" t="s">
        <v>1136</v>
      </c>
      <c r="B735" s="224" t="s">
        <v>987</v>
      </c>
      <c r="C735" s="224">
        <v>2022</v>
      </c>
    </row>
    <row r="736" spans="1:3" x14ac:dyDescent="0.35">
      <c r="A736" s="186" t="s">
        <v>1137</v>
      </c>
      <c r="B736" s="224" t="s">
        <v>725</v>
      </c>
      <c r="C736" s="224">
        <v>2022</v>
      </c>
    </row>
    <row r="737" spans="1:3" x14ac:dyDescent="0.35">
      <c r="A737" s="186" t="s">
        <v>1138</v>
      </c>
      <c r="B737" s="224" t="s">
        <v>725</v>
      </c>
      <c r="C737" s="224">
        <v>2022</v>
      </c>
    </row>
    <row r="738" spans="1:3" x14ac:dyDescent="0.35">
      <c r="A738" s="186" t="s">
        <v>1139</v>
      </c>
      <c r="B738" s="224" t="s">
        <v>987</v>
      </c>
      <c r="C738" s="224">
        <v>2022</v>
      </c>
    </row>
    <row r="739" spans="1:3" x14ac:dyDescent="0.35">
      <c r="A739" s="186" t="s">
        <v>1140</v>
      </c>
      <c r="B739" s="224" t="s">
        <v>760</v>
      </c>
      <c r="C739" s="224">
        <v>2022</v>
      </c>
    </row>
    <row r="740" spans="1:3" x14ac:dyDescent="0.35">
      <c r="A740" s="186" t="s">
        <v>1141</v>
      </c>
      <c r="B740" s="224" t="s">
        <v>760</v>
      </c>
      <c r="C740" s="224">
        <v>2022</v>
      </c>
    </row>
    <row r="741" spans="1:3" x14ac:dyDescent="0.35">
      <c r="A741" s="186" t="s">
        <v>1142</v>
      </c>
      <c r="B741" s="224" t="s">
        <v>760</v>
      </c>
      <c r="C741" s="224">
        <v>2022</v>
      </c>
    </row>
    <row r="742" spans="1:3" x14ac:dyDescent="0.35">
      <c r="A742" s="186" t="s">
        <v>1143</v>
      </c>
      <c r="B742" s="224" t="s">
        <v>760</v>
      </c>
      <c r="C742" s="224">
        <v>2022</v>
      </c>
    </row>
    <row r="743" spans="1:3" x14ac:dyDescent="0.35">
      <c r="A743" s="186" t="s">
        <v>1144</v>
      </c>
      <c r="B743" s="224" t="s">
        <v>760</v>
      </c>
      <c r="C743" s="224">
        <v>2022</v>
      </c>
    </row>
    <row r="744" spans="1:3" x14ac:dyDescent="0.35">
      <c r="A744" s="186" t="s">
        <v>1145</v>
      </c>
      <c r="B744" s="224" t="s">
        <v>760</v>
      </c>
      <c r="C744" s="224">
        <v>2022</v>
      </c>
    </row>
    <row r="745" spans="1:3" x14ac:dyDescent="0.35">
      <c r="A745" s="186" t="s">
        <v>1146</v>
      </c>
      <c r="B745" s="224" t="s">
        <v>760</v>
      </c>
      <c r="C745" s="224">
        <v>2022</v>
      </c>
    </row>
    <row r="746" spans="1:3" x14ac:dyDescent="0.35">
      <c r="A746" s="186" t="s">
        <v>1147</v>
      </c>
      <c r="B746" s="224" t="s">
        <v>760</v>
      </c>
      <c r="C746" s="224">
        <v>2022</v>
      </c>
    </row>
    <row r="747" spans="1:3" x14ac:dyDescent="0.35">
      <c r="A747" s="186" t="s">
        <v>1148</v>
      </c>
      <c r="B747" s="224" t="s">
        <v>760</v>
      </c>
      <c r="C747" s="224">
        <v>2022</v>
      </c>
    </row>
    <row r="748" spans="1:3" x14ac:dyDescent="0.35">
      <c r="A748" s="186" t="s">
        <v>1149</v>
      </c>
      <c r="B748" s="224" t="s">
        <v>760</v>
      </c>
      <c r="C748" s="224">
        <v>2022</v>
      </c>
    </row>
    <row r="749" spans="1:3" x14ac:dyDescent="0.35">
      <c r="A749" s="186" t="s">
        <v>1150</v>
      </c>
      <c r="B749" s="224" t="s">
        <v>760</v>
      </c>
      <c r="C749" s="224">
        <v>2022</v>
      </c>
    </row>
    <row r="750" spans="1:3" x14ac:dyDescent="0.35">
      <c r="A750" s="186" t="s">
        <v>1151</v>
      </c>
      <c r="B750" s="224" t="s">
        <v>760</v>
      </c>
      <c r="C750" s="224">
        <v>2022</v>
      </c>
    </row>
    <row r="751" spans="1:3" x14ac:dyDescent="0.35">
      <c r="A751" s="186" t="s">
        <v>1152</v>
      </c>
      <c r="B751" s="224" t="s">
        <v>760</v>
      </c>
      <c r="C751" s="224">
        <v>2022</v>
      </c>
    </row>
    <row r="752" spans="1:3" x14ac:dyDescent="0.35">
      <c r="A752" s="186" t="s">
        <v>1153</v>
      </c>
      <c r="B752" s="224" t="s">
        <v>760</v>
      </c>
      <c r="C752" s="224">
        <v>2022</v>
      </c>
    </row>
    <row r="753" spans="1:3" x14ac:dyDescent="0.35">
      <c r="A753" s="186" t="s">
        <v>1154</v>
      </c>
      <c r="B753" s="224" t="s">
        <v>760</v>
      </c>
      <c r="C753" s="224">
        <v>2022</v>
      </c>
    </row>
    <row r="754" spans="1:3" x14ac:dyDescent="0.35">
      <c r="A754" s="186" t="s">
        <v>1155</v>
      </c>
      <c r="B754" s="224" t="s">
        <v>760</v>
      </c>
      <c r="C754" s="224">
        <v>2022</v>
      </c>
    </row>
    <row r="755" spans="1:3" x14ac:dyDescent="0.35">
      <c r="A755" s="186" t="s">
        <v>1156</v>
      </c>
      <c r="B755" s="224" t="s">
        <v>760</v>
      </c>
      <c r="C755" s="224">
        <v>2022</v>
      </c>
    </row>
    <row r="756" spans="1:3" x14ac:dyDescent="0.35">
      <c r="A756" s="186" t="s">
        <v>1157</v>
      </c>
      <c r="B756" s="224" t="s">
        <v>760</v>
      </c>
      <c r="C756" s="224">
        <v>2022</v>
      </c>
    </row>
    <row r="757" spans="1:3" x14ac:dyDescent="0.35">
      <c r="A757" s="186" t="s">
        <v>1158</v>
      </c>
      <c r="B757" s="224" t="s">
        <v>760</v>
      </c>
      <c r="C757" s="224">
        <v>2022</v>
      </c>
    </row>
    <row r="758" spans="1:3" x14ac:dyDescent="0.35">
      <c r="A758" s="186" t="s">
        <v>1159</v>
      </c>
      <c r="B758" s="224" t="s">
        <v>760</v>
      </c>
      <c r="C758" s="224">
        <v>2022</v>
      </c>
    </row>
    <row r="759" spans="1:3" x14ac:dyDescent="0.35">
      <c r="A759" s="186" t="s">
        <v>1160</v>
      </c>
      <c r="B759" s="224" t="s">
        <v>760</v>
      </c>
      <c r="C759" s="224">
        <v>2022</v>
      </c>
    </row>
    <row r="760" spans="1:3" x14ac:dyDescent="0.35">
      <c r="A760" s="186" t="s">
        <v>1161</v>
      </c>
      <c r="B760" s="224" t="s">
        <v>760</v>
      </c>
      <c r="C760" s="224">
        <v>2022</v>
      </c>
    </row>
    <row r="761" spans="1:3" x14ac:dyDescent="0.35">
      <c r="A761" s="186" t="s">
        <v>1162</v>
      </c>
      <c r="B761" s="224" t="s">
        <v>760</v>
      </c>
      <c r="C761" s="224">
        <v>2022</v>
      </c>
    </row>
    <row r="762" spans="1:3" x14ac:dyDescent="0.35">
      <c r="A762" s="186" t="s">
        <v>1163</v>
      </c>
      <c r="B762" s="224" t="s">
        <v>760</v>
      </c>
      <c r="C762" s="224">
        <v>2022</v>
      </c>
    </row>
    <row r="763" spans="1:3" x14ac:dyDescent="0.35">
      <c r="A763" s="186" t="s">
        <v>1164</v>
      </c>
      <c r="B763" s="224" t="s">
        <v>760</v>
      </c>
      <c r="C763" s="224">
        <v>2022</v>
      </c>
    </row>
    <row r="764" spans="1:3" x14ac:dyDescent="0.35">
      <c r="A764" s="186" t="s">
        <v>1165</v>
      </c>
      <c r="B764" s="224" t="s">
        <v>760</v>
      </c>
      <c r="C764" s="224">
        <v>2022</v>
      </c>
    </row>
    <row r="765" spans="1:3" x14ac:dyDescent="0.35">
      <c r="A765" s="186" t="s">
        <v>681</v>
      </c>
      <c r="B765" s="224" t="s">
        <v>760</v>
      </c>
      <c r="C765" s="224">
        <v>2022</v>
      </c>
    </row>
    <row r="766" spans="1:3" x14ac:dyDescent="0.35">
      <c r="A766" s="186" t="s">
        <v>1166</v>
      </c>
      <c r="B766" s="224" t="s">
        <v>760</v>
      </c>
      <c r="C766" s="224">
        <v>2022</v>
      </c>
    </row>
    <row r="767" spans="1:3" x14ac:dyDescent="0.35">
      <c r="A767" s="186" t="s">
        <v>1167</v>
      </c>
      <c r="B767" s="224" t="s">
        <v>760</v>
      </c>
      <c r="C767" s="224">
        <v>2022</v>
      </c>
    </row>
    <row r="768" spans="1:3" x14ac:dyDescent="0.35">
      <c r="A768" s="186" t="s">
        <v>1168</v>
      </c>
      <c r="B768" s="224" t="s">
        <v>760</v>
      </c>
      <c r="C768" s="224">
        <v>2022</v>
      </c>
    </row>
    <row r="769" spans="1:3" x14ac:dyDescent="0.35">
      <c r="A769" s="186" t="s">
        <v>1169</v>
      </c>
      <c r="B769" s="224" t="s">
        <v>760</v>
      </c>
      <c r="C769" s="224">
        <v>2022</v>
      </c>
    </row>
    <row r="770" spans="1:3" x14ac:dyDescent="0.35">
      <c r="A770" s="186" t="s">
        <v>1170</v>
      </c>
      <c r="B770" s="224" t="s">
        <v>760</v>
      </c>
      <c r="C770" s="224">
        <v>2022</v>
      </c>
    </row>
    <row r="771" spans="1:3" x14ac:dyDescent="0.35">
      <c r="A771" s="186" t="s">
        <v>1171</v>
      </c>
      <c r="B771" s="224" t="s">
        <v>760</v>
      </c>
      <c r="C771" s="224">
        <v>2022</v>
      </c>
    </row>
    <row r="772" spans="1:3" x14ac:dyDescent="0.35">
      <c r="A772" s="186" t="s">
        <v>1172</v>
      </c>
      <c r="B772" s="224" t="s">
        <v>760</v>
      </c>
      <c r="C772" s="224">
        <v>2022</v>
      </c>
    </row>
    <row r="773" spans="1:3" x14ac:dyDescent="0.35">
      <c r="A773" s="186" t="s">
        <v>1173</v>
      </c>
      <c r="B773" s="224" t="s">
        <v>760</v>
      </c>
      <c r="C773" s="224">
        <v>2022</v>
      </c>
    </row>
    <row r="774" spans="1:3" x14ac:dyDescent="0.35">
      <c r="A774" s="186" t="s">
        <v>1174</v>
      </c>
      <c r="B774" s="224" t="s">
        <v>760</v>
      </c>
      <c r="C774" s="224">
        <v>2022</v>
      </c>
    </row>
    <row r="775" spans="1:3" x14ac:dyDescent="0.35">
      <c r="A775" s="186" t="s">
        <v>1175</v>
      </c>
      <c r="B775" s="224" t="s">
        <v>760</v>
      </c>
      <c r="C775" s="224">
        <v>2022</v>
      </c>
    </row>
    <row r="776" spans="1:3" x14ac:dyDescent="0.35">
      <c r="A776" s="186" t="s">
        <v>1176</v>
      </c>
      <c r="B776" s="224" t="s">
        <v>760</v>
      </c>
      <c r="C776" s="224">
        <v>2022</v>
      </c>
    </row>
    <row r="777" spans="1:3" x14ac:dyDescent="0.35">
      <c r="A777" s="186" t="s">
        <v>1177</v>
      </c>
      <c r="B777" s="224" t="s">
        <v>760</v>
      </c>
      <c r="C777" s="224">
        <v>2022</v>
      </c>
    </row>
    <row r="778" spans="1:3" x14ac:dyDescent="0.35">
      <c r="A778" s="186" t="s">
        <v>1178</v>
      </c>
      <c r="B778" s="224" t="s">
        <v>760</v>
      </c>
      <c r="C778" s="224">
        <v>2022</v>
      </c>
    </row>
    <row r="779" spans="1:3" x14ac:dyDescent="0.35">
      <c r="A779" s="186" t="s">
        <v>1179</v>
      </c>
      <c r="B779" s="224" t="s">
        <v>760</v>
      </c>
      <c r="C779" s="224">
        <v>2022</v>
      </c>
    </row>
    <row r="780" spans="1:3" x14ac:dyDescent="0.35">
      <c r="A780" s="186" t="s">
        <v>1180</v>
      </c>
      <c r="B780" s="224" t="s">
        <v>760</v>
      </c>
      <c r="C780" s="224">
        <v>2022</v>
      </c>
    </row>
    <row r="781" spans="1:3" x14ac:dyDescent="0.35">
      <c r="A781" s="186" t="s">
        <v>1181</v>
      </c>
      <c r="B781" s="224" t="s">
        <v>760</v>
      </c>
      <c r="C781" s="224">
        <v>2022</v>
      </c>
    </row>
    <row r="782" spans="1:3" x14ac:dyDescent="0.35">
      <c r="A782" s="186" t="s">
        <v>1182</v>
      </c>
      <c r="B782" s="224" t="s">
        <v>760</v>
      </c>
      <c r="C782" s="224">
        <v>2022</v>
      </c>
    </row>
    <row r="783" spans="1:3" x14ac:dyDescent="0.35">
      <c r="A783" s="186" t="s">
        <v>1183</v>
      </c>
      <c r="B783" s="224" t="s">
        <v>760</v>
      </c>
      <c r="C783" s="224">
        <v>2022</v>
      </c>
    </row>
    <row r="784" spans="1:3" x14ac:dyDescent="0.35">
      <c r="A784" s="186" t="s">
        <v>1184</v>
      </c>
      <c r="B784" s="224" t="s">
        <v>760</v>
      </c>
      <c r="C784" s="224">
        <v>2022</v>
      </c>
    </row>
    <row r="785" spans="1:3" x14ac:dyDescent="0.35">
      <c r="A785" s="186" t="s">
        <v>1185</v>
      </c>
      <c r="B785" s="224" t="s">
        <v>788</v>
      </c>
      <c r="C785" s="224">
        <v>2022</v>
      </c>
    </row>
    <row r="786" spans="1:3" x14ac:dyDescent="0.35">
      <c r="A786" s="186" t="s">
        <v>1186</v>
      </c>
      <c r="B786" s="224" t="s">
        <v>788</v>
      </c>
      <c r="C786" s="224">
        <v>2022</v>
      </c>
    </row>
    <row r="787" spans="1:3" x14ac:dyDescent="0.35">
      <c r="A787" s="186" t="s">
        <v>1187</v>
      </c>
      <c r="B787" s="224" t="s">
        <v>788</v>
      </c>
      <c r="C787" s="224">
        <v>2022</v>
      </c>
    </row>
    <row r="788" spans="1:3" x14ac:dyDescent="0.35">
      <c r="A788" s="186" t="s">
        <v>1188</v>
      </c>
      <c r="B788" s="224" t="s">
        <v>788</v>
      </c>
      <c r="C788" s="224">
        <v>2022</v>
      </c>
    </row>
    <row r="789" spans="1:3" x14ac:dyDescent="0.35">
      <c r="A789" s="186" t="s">
        <v>1189</v>
      </c>
      <c r="B789" s="224" t="s">
        <v>788</v>
      </c>
      <c r="C789" s="224">
        <v>2022</v>
      </c>
    </row>
    <row r="790" spans="1:3" x14ac:dyDescent="0.35">
      <c r="A790" s="186" t="s">
        <v>1190</v>
      </c>
      <c r="B790" s="224" t="s">
        <v>788</v>
      </c>
      <c r="C790" s="224">
        <v>2022</v>
      </c>
    </row>
    <row r="791" spans="1:3" x14ac:dyDescent="0.35">
      <c r="A791" s="186" t="s">
        <v>1191</v>
      </c>
      <c r="B791" s="224" t="s">
        <v>788</v>
      </c>
      <c r="C791" s="224">
        <v>2022</v>
      </c>
    </row>
    <row r="792" spans="1:3" x14ac:dyDescent="0.35">
      <c r="A792" s="186" t="s">
        <v>1192</v>
      </c>
      <c r="B792" s="224" t="s">
        <v>788</v>
      </c>
      <c r="C792" s="224">
        <v>2022</v>
      </c>
    </row>
    <row r="793" spans="1:3" x14ac:dyDescent="0.35">
      <c r="A793" s="186" t="s">
        <v>1193</v>
      </c>
      <c r="B793" s="224" t="s">
        <v>788</v>
      </c>
      <c r="C793" s="224">
        <v>2022</v>
      </c>
    </row>
    <row r="794" spans="1:3" x14ac:dyDescent="0.35">
      <c r="A794" s="186" t="s">
        <v>1194</v>
      </c>
      <c r="B794" s="224" t="s">
        <v>788</v>
      </c>
      <c r="C794" s="224">
        <v>2022</v>
      </c>
    </row>
    <row r="795" spans="1:3" x14ac:dyDescent="0.35">
      <c r="A795" s="186" t="s">
        <v>1195</v>
      </c>
      <c r="B795" s="224" t="s">
        <v>788</v>
      </c>
      <c r="C795" s="224">
        <v>2022</v>
      </c>
    </row>
    <row r="796" spans="1:3" x14ac:dyDescent="0.35">
      <c r="A796" s="186" t="s">
        <v>1196</v>
      </c>
      <c r="B796" s="224" t="s">
        <v>788</v>
      </c>
      <c r="C796" s="224">
        <v>2022</v>
      </c>
    </row>
    <row r="797" spans="1:3" x14ac:dyDescent="0.35">
      <c r="A797" s="186" t="s">
        <v>1197</v>
      </c>
      <c r="B797" s="224" t="s">
        <v>788</v>
      </c>
      <c r="C797" s="224">
        <v>2022</v>
      </c>
    </row>
    <row r="798" spans="1:3" x14ac:dyDescent="0.35">
      <c r="A798" s="186" t="s">
        <v>1198</v>
      </c>
      <c r="B798" s="224" t="s">
        <v>788</v>
      </c>
      <c r="C798" s="224">
        <v>2022</v>
      </c>
    </row>
    <row r="799" spans="1:3" x14ac:dyDescent="0.35">
      <c r="A799" s="186" t="s">
        <v>1199</v>
      </c>
      <c r="B799" s="224" t="s">
        <v>788</v>
      </c>
      <c r="C799" s="224">
        <v>2022</v>
      </c>
    </row>
    <row r="800" spans="1:3" x14ac:dyDescent="0.35">
      <c r="A800" s="186" t="s">
        <v>1200</v>
      </c>
      <c r="B800" s="224" t="s">
        <v>788</v>
      </c>
      <c r="C800" s="224">
        <v>2022</v>
      </c>
    </row>
    <row r="801" spans="1:3" x14ac:dyDescent="0.35">
      <c r="A801" s="186" t="s">
        <v>1201</v>
      </c>
      <c r="B801" s="224" t="s">
        <v>788</v>
      </c>
      <c r="C801" s="224">
        <v>2022</v>
      </c>
    </row>
    <row r="802" spans="1:3" x14ac:dyDescent="0.35">
      <c r="A802" s="186" t="s">
        <v>1202</v>
      </c>
      <c r="B802" s="224" t="s">
        <v>788</v>
      </c>
      <c r="C802" s="224">
        <v>2022</v>
      </c>
    </row>
    <row r="803" spans="1:3" x14ac:dyDescent="0.35">
      <c r="A803" s="186" t="s">
        <v>1203</v>
      </c>
      <c r="B803" s="224" t="s">
        <v>788</v>
      </c>
      <c r="C803" s="224">
        <v>2022</v>
      </c>
    </row>
    <row r="804" spans="1:3" x14ac:dyDescent="0.35">
      <c r="A804" s="186" t="s">
        <v>1204</v>
      </c>
      <c r="B804" s="224" t="s">
        <v>788</v>
      </c>
      <c r="C804" s="224">
        <v>2022</v>
      </c>
    </row>
    <row r="805" spans="1:3" x14ac:dyDescent="0.35">
      <c r="A805" s="186" t="s">
        <v>1205</v>
      </c>
      <c r="B805" s="224" t="s">
        <v>788</v>
      </c>
      <c r="C805" s="224">
        <v>2022</v>
      </c>
    </row>
    <row r="806" spans="1:3" x14ac:dyDescent="0.35">
      <c r="A806" s="186" t="s">
        <v>1206</v>
      </c>
      <c r="B806" s="224" t="s">
        <v>788</v>
      </c>
      <c r="C806" s="224">
        <v>2022</v>
      </c>
    </row>
    <row r="807" spans="1:3" x14ac:dyDescent="0.35">
      <c r="A807" s="186" t="s">
        <v>1207</v>
      </c>
      <c r="B807" s="224" t="s">
        <v>788</v>
      </c>
      <c r="C807" s="224">
        <v>2022</v>
      </c>
    </row>
    <row r="808" spans="1:3" x14ac:dyDescent="0.35">
      <c r="A808" s="186" t="s">
        <v>1208</v>
      </c>
      <c r="B808" s="224" t="s">
        <v>788</v>
      </c>
      <c r="C808" s="224">
        <v>2022</v>
      </c>
    </row>
    <row r="809" spans="1:3" x14ac:dyDescent="0.35">
      <c r="A809" s="186" t="s">
        <v>1209</v>
      </c>
      <c r="B809" s="224" t="s">
        <v>788</v>
      </c>
      <c r="C809" s="224">
        <v>2022</v>
      </c>
    </row>
    <row r="810" spans="1:3" x14ac:dyDescent="0.35">
      <c r="A810" s="224" t="s">
        <v>1210</v>
      </c>
      <c r="B810" s="224" t="s">
        <v>399</v>
      </c>
      <c r="C810" s="224">
        <v>2023</v>
      </c>
    </row>
    <row r="811" spans="1:3" x14ac:dyDescent="0.35">
      <c r="A811" s="224" t="s">
        <v>1211</v>
      </c>
      <c r="B811" s="224" t="s">
        <v>399</v>
      </c>
      <c r="C811" s="224">
        <v>2023</v>
      </c>
    </row>
    <row r="812" spans="1:3" x14ac:dyDescent="0.35">
      <c r="A812" s="224" t="s">
        <v>1212</v>
      </c>
      <c r="B812" s="224" t="s">
        <v>399</v>
      </c>
      <c r="C812" s="224">
        <v>2023</v>
      </c>
    </row>
    <row r="813" spans="1:3" x14ac:dyDescent="0.35">
      <c r="A813" s="224" t="s">
        <v>1213</v>
      </c>
      <c r="B813" s="224" t="s">
        <v>399</v>
      </c>
      <c r="C813" s="224">
        <v>2023</v>
      </c>
    </row>
    <row r="814" spans="1:3" x14ac:dyDescent="0.35">
      <c r="A814" s="224" t="s">
        <v>1214</v>
      </c>
      <c r="B814" s="224" t="s">
        <v>399</v>
      </c>
      <c r="C814" s="224">
        <v>2023</v>
      </c>
    </row>
    <row r="815" spans="1:3" x14ac:dyDescent="0.35">
      <c r="A815" s="224" t="s">
        <v>1215</v>
      </c>
      <c r="B815" s="224" t="s">
        <v>399</v>
      </c>
      <c r="C815" s="224">
        <v>2023</v>
      </c>
    </row>
    <row r="816" spans="1:3" x14ac:dyDescent="0.35">
      <c r="A816" s="224" t="s">
        <v>1216</v>
      </c>
      <c r="B816" s="224" t="s">
        <v>399</v>
      </c>
      <c r="C816" s="224">
        <v>2023</v>
      </c>
    </row>
    <row r="817" spans="1:3" x14ac:dyDescent="0.35">
      <c r="A817" s="224" t="s">
        <v>1217</v>
      </c>
      <c r="B817" s="224" t="s">
        <v>399</v>
      </c>
      <c r="C817" s="224">
        <v>2023</v>
      </c>
    </row>
    <row r="818" spans="1:3" x14ac:dyDescent="0.35">
      <c r="A818" s="224" t="s">
        <v>1218</v>
      </c>
      <c r="B818" s="224" t="s">
        <v>399</v>
      </c>
      <c r="C818" s="224">
        <v>2023</v>
      </c>
    </row>
    <row r="819" spans="1:3" x14ac:dyDescent="0.35">
      <c r="A819" s="224" t="s">
        <v>1219</v>
      </c>
      <c r="B819" s="224" t="s">
        <v>399</v>
      </c>
      <c r="C819" s="224">
        <v>2023</v>
      </c>
    </row>
    <row r="820" spans="1:3" x14ac:dyDescent="0.35">
      <c r="A820" s="224" t="s">
        <v>1220</v>
      </c>
      <c r="B820" s="224" t="s">
        <v>399</v>
      </c>
      <c r="C820" s="224">
        <v>2023</v>
      </c>
    </row>
    <row r="821" spans="1:3" x14ac:dyDescent="0.35">
      <c r="A821" s="224" t="s">
        <v>1221</v>
      </c>
      <c r="B821" s="224" t="s">
        <v>399</v>
      </c>
      <c r="C821" s="224">
        <v>2023</v>
      </c>
    </row>
    <row r="822" spans="1:3" x14ac:dyDescent="0.35">
      <c r="A822" s="224" t="s">
        <v>1222</v>
      </c>
      <c r="B822" s="224" t="s">
        <v>399</v>
      </c>
      <c r="C822" s="224">
        <v>2023</v>
      </c>
    </row>
    <row r="823" spans="1:3" x14ac:dyDescent="0.35">
      <c r="A823" s="224" t="s">
        <v>1223</v>
      </c>
      <c r="B823" s="224" t="s">
        <v>399</v>
      </c>
      <c r="C823" s="224">
        <v>2023</v>
      </c>
    </row>
    <row r="824" spans="1:3" x14ac:dyDescent="0.35">
      <c r="A824" s="224" t="s">
        <v>1224</v>
      </c>
      <c r="B824" s="224" t="s">
        <v>399</v>
      </c>
      <c r="C824" s="224">
        <v>2023</v>
      </c>
    </row>
    <row r="825" spans="1:3" x14ac:dyDescent="0.35">
      <c r="A825" s="224" t="s">
        <v>1225</v>
      </c>
      <c r="B825" s="224" t="s">
        <v>399</v>
      </c>
      <c r="C825" s="224">
        <v>2023</v>
      </c>
    </row>
    <row r="826" spans="1:3" x14ac:dyDescent="0.35">
      <c r="A826" s="224" t="s">
        <v>1226</v>
      </c>
      <c r="B826" s="224" t="s">
        <v>399</v>
      </c>
      <c r="C826" s="224">
        <v>2023</v>
      </c>
    </row>
    <row r="827" spans="1:3" x14ac:dyDescent="0.35">
      <c r="A827" s="224" t="s">
        <v>1227</v>
      </c>
      <c r="B827" s="224" t="s">
        <v>399</v>
      </c>
      <c r="C827" s="224">
        <v>2023</v>
      </c>
    </row>
    <row r="828" spans="1:3" x14ac:dyDescent="0.35">
      <c r="A828" s="224" t="s">
        <v>1228</v>
      </c>
      <c r="B828" s="224" t="s">
        <v>399</v>
      </c>
      <c r="C828" s="224">
        <v>2023</v>
      </c>
    </row>
    <row r="829" spans="1:3" x14ac:dyDescent="0.35">
      <c r="A829" s="224" t="s">
        <v>1229</v>
      </c>
      <c r="B829" s="224" t="s">
        <v>399</v>
      </c>
      <c r="C829" s="224">
        <v>2023</v>
      </c>
    </row>
    <row r="830" spans="1:3" x14ac:dyDescent="0.35">
      <c r="A830" s="224" t="s">
        <v>1230</v>
      </c>
      <c r="B830" s="224" t="s">
        <v>399</v>
      </c>
      <c r="C830" s="224">
        <v>2023</v>
      </c>
    </row>
    <row r="831" spans="1:3" x14ac:dyDescent="0.35">
      <c r="A831" s="224" t="s">
        <v>1231</v>
      </c>
      <c r="B831" s="224" t="s">
        <v>399</v>
      </c>
      <c r="C831" s="224">
        <v>2023</v>
      </c>
    </row>
    <row r="832" spans="1:3" x14ac:dyDescent="0.35">
      <c r="A832" s="224" t="s">
        <v>1232</v>
      </c>
      <c r="B832" s="224" t="s">
        <v>399</v>
      </c>
      <c r="C832" s="224">
        <v>2023</v>
      </c>
    </row>
    <row r="833" spans="1:3" x14ac:dyDescent="0.35">
      <c r="A833" s="224" t="s">
        <v>1233</v>
      </c>
      <c r="B833" s="224" t="s">
        <v>399</v>
      </c>
      <c r="C833" s="224">
        <v>2023</v>
      </c>
    </row>
    <row r="834" spans="1:3" x14ac:dyDescent="0.35">
      <c r="A834" s="224" t="s">
        <v>1234</v>
      </c>
      <c r="B834" s="224" t="s">
        <v>399</v>
      </c>
      <c r="C834" s="224">
        <v>2023</v>
      </c>
    </row>
    <row r="835" spans="1:3" x14ac:dyDescent="0.35">
      <c r="A835" s="224" t="s">
        <v>1235</v>
      </c>
      <c r="B835" s="224" t="s">
        <v>399</v>
      </c>
      <c r="C835" s="224">
        <v>2023</v>
      </c>
    </row>
    <row r="836" spans="1:3" x14ac:dyDescent="0.35">
      <c r="A836" s="224" t="s">
        <v>1236</v>
      </c>
      <c r="B836" s="224" t="s">
        <v>399</v>
      </c>
      <c r="C836" s="224">
        <v>2023</v>
      </c>
    </row>
    <row r="837" spans="1:3" x14ac:dyDescent="0.35">
      <c r="A837" s="224" t="s">
        <v>1237</v>
      </c>
      <c r="B837" s="224" t="s">
        <v>399</v>
      </c>
      <c r="C837" s="224">
        <v>2023</v>
      </c>
    </row>
    <row r="838" spans="1:3" x14ac:dyDescent="0.35">
      <c r="A838" s="224" t="s">
        <v>1238</v>
      </c>
      <c r="B838" s="224" t="s">
        <v>399</v>
      </c>
      <c r="C838" s="224">
        <v>2023</v>
      </c>
    </row>
    <row r="839" spans="1:3" x14ac:dyDescent="0.35">
      <c r="A839" s="224" t="s">
        <v>1239</v>
      </c>
      <c r="B839" s="224" t="s">
        <v>399</v>
      </c>
      <c r="C839" s="224">
        <v>2023</v>
      </c>
    </row>
    <row r="840" spans="1:3" x14ac:dyDescent="0.35">
      <c r="A840" s="224" t="s">
        <v>1240</v>
      </c>
      <c r="B840" s="224" t="s">
        <v>399</v>
      </c>
      <c r="C840" s="224">
        <v>2023</v>
      </c>
    </row>
    <row r="841" spans="1:3" x14ac:dyDescent="0.35">
      <c r="A841" s="224" t="s">
        <v>1241</v>
      </c>
      <c r="B841" s="224" t="s">
        <v>399</v>
      </c>
      <c r="C841" s="224">
        <v>2023</v>
      </c>
    </row>
    <row r="842" spans="1:3" x14ac:dyDescent="0.35">
      <c r="A842" s="224" t="s">
        <v>1242</v>
      </c>
      <c r="B842" s="224" t="s">
        <v>399</v>
      </c>
      <c r="C842" s="224">
        <v>2023</v>
      </c>
    </row>
    <row r="843" spans="1:3" x14ac:dyDescent="0.35">
      <c r="A843" s="224" t="s">
        <v>1243</v>
      </c>
      <c r="B843" s="224" t="s">
        <v>399</v>
      </c>
      <c r="C843" s="224">
        <v>2023</v>
      </c>
    </row>
    <row r="844" spans="1:3" x14ac:dyDescent="0.35">
      <c r="A844" s="224" t="s">
        <v>1244</v>
      </c>
      <c r="B844" s="224" t="s">
        <v>399</v>
      </c>
      <c r="C844" s="224">
        <v>2023</v>
      </c>
    </row>
    <row r="845" spans="1:3" x14ac:dyDescent="0.35">
      <c r="A845" s="224" t="s">
        <v>1245</v>
      </c>
      <c r="B845" s="224" t="s">
        <v>399</v>
      </c>
      <c r="C845" s="224">
        <v>2023</v>
      </c>
    </row>
    <row r="846" spans="1:3" x14ac:dyDescent="0.35">
      <c r="A846" s="224" t="s">
        <v>1246</v>
      </c>
      <c r="B846" s="224" t="s">
        <v>399</v>
      </c>
      <c r="C846" s="224">
        <v>2023</v>
      </c>
    </row>
    <row r="847" spans="1:3" x14ac:dyDescent="0.35">
      <c r="A847" s="224" t="s">
        <v>1247</v>
      </c>
      <c r="B847" s="224" t="s">
        <v>399</v>
      </c>
      <c r="C847" s="224">
        <v>2023</v>
      </c>
    </row>
    <row r="848" spans="1:3" x14ac:dyDescent="0.35">
      <c r="A848" s="224" t="s">
        <v>1248</v>
      </c>
      <c r="B848" s="224" t="s">
        <v>399</v>
      </c>
      <c r="C848" s="224">
        <v>2023</v>
      </c>
    </row>
    <row r="849" spans="1:3" x14ac:dyDescent="0.35">
      <c r="A849" s="224" t="s">
        <v>1249</v>
      </c>
      <c r="B849" s="224" t="s">
        <v>399</v>
      </c>
      <c r="C849" s="224">
        <v>2023</v>
      </c>
    </row>
    <row r="850" spans="1:3" x14ac:dyDescent="0.35">
      <c r="A850" s="224" t="s">
        <v>1250</v>
      </c>
      <c r="B850" s="224" t="s">
        <v>399</v>
      </c>
      <c r="C850" s="224">
        <v>2023</v>
      </c>
    </row>
    <row r="851" spans="1:3" x14ac:dyDescent="0.35">
      <c r="A851" s="224" t="s">
        <v>1251</v>
      </c>
      <c r="B851" s="224" t="s">
        <v>399</v>
      </c>
      <c r="C851" s="224">
        <v>2023</v>
      </c>
    </row>
    <row r="852" spans="1:3" x14ac:dyDescent="0.35">
      <c r="A852" s="224" t="s">
        <v>1252</v>
      </c>
      <c r="B852" s="224" t="s">
        <v>399</v>
      </c>
      <c r="C852" s="224">
        <v>2023</v>
      </c>
    </row>
    <row r="853" spans="1:3" x14ac:dyDescent="0.35">
      <c r="A853" s="224" t="s">
        <v>1253</v>
      </c>
      <c r="B853" s="224" t="s">
        <v>399</v>
      </c>
      <c r="C853" s="224">
        <v>2023</v>
      </c>
    </row>
    <row r="854" spans="1:3" x14ac:dyDescent="0.35">
      <c r="A854" s="224" t="s">
        <v>1254</v>
      </c>
      <c r="B854" s="224" t="s">
        <v>399</v>
      </c>
      <c r="C854" s="224">
        <v>2023</v>
      </c>
    </row>
    <row r="855" spans="1:3" x14ac:dyDescent="0.35">
      <c r="A855" s="224" t="s">
        <v>1255</v>
      </c>
      <c r="B855" s="224" t="s">
        <v>399</v>
      </c>
      <c r="C855" s="224">
        <v>2023</v>
      </c>
    </row>
    <row r="856" spans="1:3" x14ac:dyDescent="0.35">
      <c r="A856" s="224" t="s">
        <v>1256</v>
      </c>
      <c r="B856" s="224" t="s">
        <v>421</v>
      </c>
      <c r="C856" s="224">
        <v>2023</v>
      </c>
    </row>
    <row r="857" spans="1:3" x14ac:dyDescent="0.35">
      <c r="A857" s="224" t="s">
        <v>1257</v>
      </c>
      <c r="B857" s="224" t="s">
        <v>421</v>
      </c>
      <c r="C857" s="224">
        <v>2023</v>
      </c>
    </row>
    <row r="858" spans="1:3" x14ac:dyDescent="0.35">
      <c r="A858" s="224" t="s">
        <v>1258</v>
      </c>
      <c r="B858" s="224" t="s">
        <v>421</v>
      </c>
      <c r="C858" s="224">
        <v>2023</v>
      </c>
    </row>
    <row r="859" spans="1:3" x14ac:dyDescent="0.35">
      <c r="A859" s="224" t="s">
        <v>1259</v>
      </c>
      <c r="B859" s="224" t="s">
        <v>421</v>
      </c>
      <c r="C859" s="224">
        <v>2023</v>
      </c>
    </row>
    <row r="860" spans="1:3" x14ac:dyDescent="0.35">
      <c r="A860" s="224" t="s">
        <v>1260</v>
      </c>
      <c r="B860" s="224" t="s">
        <v>421</v>
      </c>
      <c r="C860" s="224">
        <v>2023</v>
      </c>
    </row>
    <row r="861" spans="1:3" x14ac:dyDescent="0.35">
      <c r="A861" s="224" t="s">
        <v>1261</v>
      </c>
      <c r="B861" s="224" t="s">
        <v>421</v>
      </c>
      <c r="C861" s="224">
        <v>2023</v>
      </c>
    </row>
    <row r="862" spans="1:3" x14ac:dyDescent="0.35">
      <c r="A862" s="224" t="s">
        <v>1262</v>
      </c>
      <c r="B862" s="224" t="s">
        <v>421</v>
      </c>
      <c r="C862" s="224">
        <v>2023</v>
      </c>
    </row>
    <row r="863" spans="1:3" x14ac:dyDescent="0.35">
      <c r="A863" s="224" t="s">
        <v>1263</v>
      </c>
      <c r="B863" s="224" t="s">
        <v>421</v>
      </c>
      <c r="C863" s="224">
        <v>2023</v>
      </c>
    </row>
    <row r="864" spans="1:3" x14ac:dyDescent="0.35">
      <c r="A864" s="224" t="s">
        <v>1264</v>
      </c>
      <c r="B864" s="224" t="s">
        <v>421</v>
      </c>
      <c r="C864" s="224">
        <v>2023</v>
      </c>
    </row>
    <row r="865" spans="1:3" x14ac:dyDescent="0.35">
      <c r="A865" s="224" t="s">
        <v>1265</v>
      </c>
      <c r="B865" s="224" t="s">
        <v>421</v>
      </c>
      <c r="C865" s="224">
        <v>2023</v>
      </c>
    </row>
    <row r="866" spans="1:3" x14ac:dyDescent="0.35">
      <c r="A866" s="224" t="s">
        <v>1266</v>
      </c>
      <c r="B866" s="224" t="s">
        <v>421</v>
      </c>
      <c r="C866" s="224">
        <v>2023</v>
      </c>
    </row>
    <row r="867" spans="1:3" x14ac:dyDescent="0.35">
      <c r="A867" s="224" t="s">
        <v>1267</v>
      </c>
      <c r="B867" s="224" t="s">
        <v>421</v>
      </c>
      <c r="C867" s="224">
        <v>2023</v>
      </c>
    </row>
    <row r="868" spans="1:3" x14ac:dyDescent="0.35">
      <c r="A868" s="224" t="s">
        <v>1268</v>
      </c>
      <c r="B868" s="224" t="s">
        <v>421</v>
      </c>
      <c r="C868" s="224">
        <v>2023</v>
      </c>
    </row>
    <row r="869" spans="1:3" x14ac:dyDescent="0.35">
      <c r="A869" s="224" t="s">
        <v>1269</v>
      </c>
      <c r="B869" s="224" t="s">
        <v>421</v>
      </c>
      <c r="C869" s="224">
        <v>2023</v>
      </c>
    </row>
    <row r="870" spans="1:3" x14ac:dyDescent="0.35">
      <c r="A870" s="224" t="s">
        <v>1270</v>
      </c>
      <c r="B870" s="224" t="s">
        <v>421</v>
      </c>
      <c r="C870" s="224">
        <v>2023</v>
      </c>
    </row>
    <row r="871" spans="1:3" x14ac:dyDescent="0.35">
      <c r="A871" s="224" t="s">
        <v>1271</v>
      </c>
      <c r="B871" s="224" t="s">
        <v>421</v>
      </c>
      <c r="C871" s="224">
        <v>2023</v>
      </c>
    </row>
    <row r="872" spans="1:3" x14ac:dyDescent="0.35">
      <c r="A872" s="224" t="s">
        <v>1272</v>
      </c>
      <c r="B872" s="224" t="s">
        <v>421</v>
      </c>
      <c r="C872" s="224">
        <v>2023</v>
      </c>
    </row>
    <row r="873" spans="1:3" x14ac:dyDescent="0.35">
      <c r="A873" s="224" t="s">
        <v>1273</v>
      </c>
      <c r="B873" s="224" t="s">
        <v>421</v>
      </c>
      <c r="C873" s="224">
        <v>2023</v>
      </c>
    </row>
    <row r="874" spans="1:3" x14ac:dyDescent="0.35">
      <c r="A874" s="224" t="s">
        <v>1274</v>
      </c>
      <c r="B874" s="224" t="s">
        <v>421</v>
      </c>
      <c r="C874" s="224">
        <v>2023</v>
      </c>
    </row>
    <row r="875" spans="1:3" x14ac:dyDescent="0.35">
      <c r="A875" s="224" t="s">
        <v>1275</v>
      </c>
      <c r="B875" s="224" t="s">
        <v>421</v>
      </c>
      <c r="C875" s="224">
        <v>2023</v>
      </c>
    </row>
    <row r="876" spans="1:3" x14ac:dyDescent="0.35">
      <c r="A876" s="224" t="s">
        <v>1276</v>
      </c>
      <c r="B876" s="224" t="s">
        <v>421</v>
      </c>
      <c r="C876" s="224">
        <v>2023</v>
      </c>
    </row>
    <row r="877" spans="1:3" x14ac:dyDescent="0.35">
      <c r="A877" s="224" t="s">
        <v>1277</v>
      </c>
      <c r="B877" s="224" t="s">
        <v>421</v>
      </c>
      <c r="C877" s="224">
        <v>2023</v>
      </c>
    </row>
    <row r="878" spans="1:3" x14ac:dyDescent="0.35">
      <c r="A878" s="224" t="s">
        <v>1278</v>
      </c>
      <c r="B878" s="224" t="s">
        <v>421</v>
      </c>
      <c r="C878" s="224">
        <v>2023</v>
      </c>
    </row>
    <row r="879" spans="1:3" x14ac:dyDescent="0.35">
      <c r="A879" s="224" t="s">
        <v>1279</v>
      </c>
      <c r="B879" s="224" t="s">
        <v>421</v>
      </c>
      <c r="C879" s="224">
        <v>2023</v>
      </c>
    </row>
    <row r="880" spans="1:3" x14ac:dyDescent="0.35">
      <c r="A880" s="224" t="s">
        <v>1280</v>
      </c>
      <c r="B880" s="224" t="s">
        <v>421</v>
      </c>
      <c r="C880" s="224">
        <v>2023</v>
      </c>
    </row>
    <row r="881" spans="1:3" x14ac:dyDescent="0.35">
      <c r="A881" s="224" t="s">
        <v>1281</v>
      </c>
      <c r="B881" s="224" t="s">
        <v>421</v>
      </c>
      <c r="C881" s="224">
        <v>2023</v>
      </c>
    </row>
    <row r="882" spans="1:3" x14ac:dyDescent="0.35">
      <c r="A882" s="224" t="s">
        <v>1282</v>
      </c>
      <c r="B882" s="224" t="s">
        <v>421</v>
      </c>
      <c r="C882" s="224">
        <v>2023</v>
      </c>
    </row>
    <row r="883" spans="1:3" x14ac:dyDescent="0.35">
      <c r="A883" s="224" t="s">
        <v>1283</v>
      </c>
      <c r="B883" s="224" t="s">
        <v>454</v>
      </c>
      <c r="C883" s="224">
        <v>2023</v>
      </c>
    </row>
    <row r="884" spans="1:3" x14ac:dyDescent="0.35">
      <c r="A884" s="224" t="s">
        <v>1284</v>
      </c>
      <c r="B884" s="224" t="s">
        <v>454</v>
      </c>
      <c r="C884" s="224">
        <v>2023</v>
      </c>
    </row>
    <row r="885" spans="1:3" x14ac:dyDescent="0.35">
      <c r="A885" s="224" t="s">
        <v>1285</v>
      </c>
      <c r="B885" s="224" t="s">
        <v>454</v>
      </c>
      <c r="C885" s="224">
        <v>2023</v>
      </c>
    </row>
    <row r="886" spans="1:3" x14ac:dyDescent="0.35">
      <c r="A886" s="224" t="s">
        <v>1286</v>
      </c>
      <c r="B886" s="224" t="s">
        <v>454</v>
      </c>
      <c r="C886" s="224">
        <v>2023</v>
      </c>
    </row>
    <row r="887" spans="1:3" x14ac:dyDescent="0.35">
      <c r="A887" s="224" t="s">
        <v>1287</v>
      </c>
      <c r="B887" s="224" t="s">
        <v>454</v>
      </c>
      <c r="C887" s="224">
        <v>2023</v>
      </c>
    </row>
    <row r="888" spans="1:3" x14ac:dyDescent="0.35">
      <c r="A888" s="224" t="s">
        <v>1288</v>
      </c>
      <c r="B888" s="224" t="s">
        <v>454</v>
      </c>
      <c r="C888" s="224">
        <v>2023</v>
      </c>
    </row>
    <row r="889" spans="1:3" x14ac:dyDescent="0.35">
      <c r="A889" s="224" t="s">
        <v>1289</v>
      </c>
      <c r="B889" s="224" t="s">
        <v>454</v>
      </c>
      <c r="C889" s="224">
        <v>2023</v>
      </c>
    </row>
    <row r="890" spans="1:3" x14ac:dyDescent="0.35">
      <c r="A890" s="224" t="s">
        <v>1290</v>
      </c>
      <c r="B890" s="224" t="s">
        <v>454</v>
      </c>
      <c r="C890" s="224">
        <v>2023</v>
      </c>
    </row>
    <row r="891" spans="1:3" x14ac:dyDescent="0.35">
      <c r="A891" s="224" t="s">
        <v>1291</v>
      </c>
      <c r="B891" s="224" t="s">
        <v>454</v>
      </c>
      <c r="C891" s="224">
        <v>2023</v>
      </c>
    </row>
    <row r="892" spans="1:3" x14ac:dyDescent="0.35">
      <c r="A892" s="224" t="s">
        <v>1292</v>
      </c>
      <c r="B892" s="224" t="s">
        <v>454</v>
      </c>
      <c r="C892" s="224">
        <v>2023</v>
      </c>
    </row>
    <row r="893" spans="1:3" x14ac:dyDescent="0.35">
      <c r="A893" s="224" t="s">
        <v>1293</v>
      </c>
      <c r="B893" s="224" t="s">
        <v>454</v>
      </c>
      <c r="C893" s="224">
        <v>2023</v>
      </c>
    </row>
    <row r="894" spans="1:3" x14ac:dyDescent="0.35">
      <c r="A894" s="224" t="s">
        <v>1294</v>
      </c>
      <c r="B894" s="224" t="s">
        <v>454</v>
      </c>
      <c r="C894" s="224">
        <v>2023</v>
      </c>
    </row>
    <row r="895" spans="1:3" x14ac:dyDescent="0.35">
      <c r="A895" s="224" t="s">
        <v>1295</v>
      </c>
      <c r="B895" s="224" t="s">
        <v>454</v>
      </c>
      <c r="C895" s="224">
        <v>2023</v>
      </c>
    </row>
    <row r="896" spans="1:3" x14ac:dyDescent="0.35">
      <c r="A896" s="224" t="s">
        <v>1296</v>
      </c>
      <c r="B896" s="224" t="s">
        <v>454</v>
      </c>
      <c r="C896" s="224">
        <v>2023</v>
      </c>
    </row>
    <row r="897" spans="1:3" x14ac:dyDescent="0.35">
      <c r="A897" s="224" t="s">
        <v>1297</v>
      </c>
      <c r="B897" s="224" t="s">
        <v>454</v>
      </c>
      <c r="C897" s="224">
        <v>2023</v>
      </c>
    </row>
    <row r="898" spans="1:3" x14ac:dyDescent="0.35">
      <c r="A898" s="224" t="s">
        <v>1298</v>
      </c>
      <c r="B898" s="224" t="s">
        <v>454</v>
      </c>
      <c r="C898" s="224">
        <v>2023</v>
      </c>
    </row>
    <row r="899" spans="1:3" x14ac:dyDescent="0.35">
      <c r="A899" s="224" t="s">
        <v>1299</v>
      </c>
      <c r="B899" s="224" t="s">
        <v>454</v>
      </c>
      <c r="C899" s="224">
        <v>2023</v>
      </c>
    </row>
    <row r="900" spans="1:3" x14ac:dyDescent="0.35">
      <c r="A900" s="224" t="s">
        <v>1300</v>
      </c>
      <c r="B900" s="224" t="s">
        <v>454</v>
      </c>
      <c r="C900" s="224">
        <v>2023</v>
      </c>
    </row>
    <row r="901" spans="1:3" x14ac:dyDescent="0.35">
      <c r="A901" s="224" t="s">
        <v>1301</v>
      </c>
      <c r="B901" s="224" t="s">
        <v>454</v>
      </c>
      <c r="C901" s="224">
        <v>2023</v>
      </c>
    </row>
    <row r="902" spans="1:3" x14ac:dyDescent="0.35">
      <c r="A902" s="224" t="s">
        <v>1302</v>
      </c>
      <c r="B902" s="224" t="s">
        <v>454</v>
      </c>
      <c r="C902" s="224">
        <v>2023</v>
      </c>
    </row>
    <row r="903" spans="1:3" x14ac:dyDescent="0.35">
      <c r="A903" s="224" t="s">
        <v>1303</v>
      </c>
      <c r="B903" s="224" t="s">
        <v>454</v>
      </c>
      <c r="C903" s="224">
        <v>2023</v>
      </c>
    </row>
    <row r="904" spans="1:3" x14ac:dyDescent="0.35">
      <c r="A904" s="224" t="s">
        <v>1304</v>
      </c>
      <c r="B904" s="224" t="s">
        <v>454</v>
      </c>
      <c r="C904" s="224">
        <v>2023</v>
      </c>
    </row>
    <row r="905" spans="1:3" x14ac:dyDescent="0.35">
      <c r="A905" s="224" t="s">
        <v>1305</v>
      </c>
      <c r="B905" s="224" t="s">
        <v>454</v>
      </c>
      <c r="C905" s="224">
        <v>2023</v>
      </c>
    </row>
    <row r="906" spans="1:3" x14ac:dyDescent="0.35">
      <c r="A906" s="224" t="s">
        <v>1306</v>
      </c>
      <c r="B906" s="224" t="s">
        <v>454</v>
      </c>
      <c r="C906" s="224">
        <v>2023</v>
      </c>
    </row>
    <row r="907" spans="1:3" x14ac:dyDescent="0.35">
      <c r="A907" s="224" t="s">
        <v>1307</v>
      </c>
      <c r="B907" s="224" t="s">
        <v>454</v>
      </c>
      <c r="C907" s="224">
        <v>2023</v>
      </c>
    </row>
    <row r="908" spans="1:3" x14ac:dyDescent="0.35">
      <c r="A908" s="224" t="s">
        <v>1308</v>
      </c>
      <c r="B908" s="224" t="s">
        <v>454</v>
      </c>
      <c r="C908" s="224">
        <v>2023</v>
      </c>
    </row>
    <row r="909" spans="1:3" x14ac:dyDescent="0.35">
      <c r="A909" s="224" t="s">
        <v>1309</v>
      </c>
      <c r="B909" s="224" t="s">
        <v>454</v>
      </c>
      <c r="C909" s="224">
        <v>2023</v>
      </c>
    </row>
    <row r="910" spans="1:3" x14ac:dyDescent="0.35">
      <c r="A910" s="224" t="s">
        <v>1310</v>
      </c>
      <c r="B910" s="224" t="s">
        <v>454</v>
      </c>
      <c r="C910" s="224">
        <v>2023</v>
      </c>
    </row>
    <row r="911" spans="1:3" x14ac:dyDescent="0.35">
      <c r="A911" s="224" t="s">
        <v>1311</v>
      </c>
      <c r="B911" s="224" t="s">
        <v>454</v>
      </c>
      <c r="C911" s="224">
        <v>2023</v>
      </c>
    </row>
    <row r="912" spans="1:3" x14ac:dyDescent="0.35">
      <c r="A912" s="224" t="s">
        <v>1312</v>
      </c>
      <c r="B912" s="224" t="s">
        <v>454</v>
      </c>
      <c r="C912" s="224">
        <v>2023</v>
      </c>
    </row>
    <row r="913" spans="1:3" x14ac:dyDescent="0.35">
      <c r="A913" s="224" t="s">
        <v>1313</v>
      </c>
      <c r="B913" s="224" t="s">
        <v>454</v>
      </c>
      <c r="C913" s="224">
        <v>2023</v>
      </c>
    </row>
    <row r="914" spans="1:3" x14ac:dyDescent="0.35">
      <c r="A914" s="224" t="s">
        <v>1314</v>
      </c>
      <c r="B914" s="224" t="s">
        <v>454</v>
      </c>
      <c r="C914" s="224">
        <v>2023</v>
      </c>
    </row>
    <row r="915" spans="1:3" x14ac:dyDescent="0.35">
      <c r="A915" s="224" t="s">
        <v>1315</v>
      </c>
      <c r="B915" s="224" t="s">
        <v>454</v>
      </c>
      <c r="C915" s="224">
        <v>2023</v>
      </c>
    </row>
    <row r="916" spans="1:3" x14ac:dyDescent="0.35">
      <c r="A916" s="224" t="s">
        <v>1316</v>
      </c>
      <c r="B916" s="224" t="s">
        <v>454</v>
      </c>
      <c r="C916" s="224">
        <v>2023</v>
      </c>
    </row>
    <row r="917" spans="1:3" x14ac:dyDescent="0.35">
      <c r="A917" s="224" t="s">
        <v>1317</v>
      </c>
      <c r="B917" s="224" t="s">
        <v>454</v>
      </c>
      <c r="C917" s="224">
        <v>2023</v>
      </c>
    </row>
    <row r="918" spans="1:3" x14ac:dyDescent="0.35">
      <c r="A918" s="224" t="s">
        <v>1318</v>
      </c>
      <c r="B918" s="224" t="s">
        <v>454</v>
      </c>
      <c r="C918" s="224">
        <v>2023</v>
      </c>
    </row>
    <row r="919" spans="1:3" x14ac:dyDescent="0.35">
      <c r="A919" s="224" t="s">
        <v>1319</v>
      </c>
      <c r="B919" s="224" t="s">
        <v>454</v>
      </c>
      <c r="C919" s="224">
        <v>2023</v>
      </c>
    </row>
    <row r="920" spans="1:3" x14ac:dyDescent="0.35">
      <c r="A920" s="224" t="s">
        <v>1320</v>
      </c>
      <c r="B920" s="224" t="s">
        <v>454</v>
      </c>
      <c r="C920" s="224">
        <v>2023</v>
      </c>
    </row>
    <row r="921" spans="1:3" x14ac:dyDescent="0.35">
      <c r="A921" s="224" t="s">
        <v>1321</v>
      </c>
      <c r="B921" s="224" t="s">
        <v>454</v>
      </c>
      <c r="C921" s="224">
        <v>2023</v>
      </c>
    </row>
    <row r="922" spans="1:3" x14ac:dyDescent="0.35">
      <c r="A922" s="224" t="s">
        <v>1322</v>
      </c>
      <c r="B922" s="224" t="s">
        <v>454</v>
      </c>
      <c r="C922" s="224">
        <v>2023</v>
      </c>
    </row>
    <row r="923" spans="1:3" x14ac:dyDescent="0.35">
      <c r="A923" s="224" t="s">
        <v>1323</v>
      </c>
      <c r="B923" s="224" t="s">
        <v>454</v>
      </c>
      <c r="C923" s="224">
        <v>2023</v>
      </c>
    </row>
    <row r="924" spans="1:3" x14ac:dyDescent="0.35">
      <c r="A924" s="224" t="s">
        <v>1324</v>
      </c>
      <c r="B924" s="224" t="s">
        <v>454</v>
      </c>
      <c r="C924" s="224">
        <v>2023</v>
      </c>
    </row>
    <row r="925" spans="1:3" x14ac:dyDescent="0.35">
      <c r="A925" s="224" t="s">
        <v>1325</v>
      </c>
      <c r="B925" s="224" t="s">
        <v>454</v>
      </c>
      <c r="C925" s="224">
        <v>2023</v>
      </c>
    </row>
    <row r="926" spans="1:3" x14ac:dyDescent="0.35">
      <c r="A926" s="224" t="s">
        <v>1326</v>
      </c>
      <c r="B926" s="224" t="s">
        <v>454</v>
      </c>
      <c r="C926" s="224">
        <v>2023</v>
      </c>
    </row>
    <row r="927" spans="1:3" x14ac:dyDescent="0.35">
      <c r="A927" s="224" t="s">
        <v>1327</v>
      </c>
      <c r="B927" s="224" t="s">
        <v>399</v>
      </c>
      <c r="C927" s="224">
        <v>2023</v>
      </c>
    </row>
    <row r="928" spans="1:3" x14ac:dyDescent="0.35">
      <c r="A928" s="224" t="s">
        <v>1328</v>
      </c>
      <c r="B928" s="224" t="s">
        <v>454</v>
      </c>
      <c r="C928" s="224">
        <v>2023</v>
      </c>
    </row>
    <row r="929" spans="1:3" x14ac:dyDescent="0.35">
      <c r="A929" s="224" t="s">
        <v>1329</v>
      </c>
      <c r="B929" s="224" t="s">
        <v>454</v>
      </c>
      <c r="C929" s="224">
        <v>2023</v>
      </c>
    </row>
    <row r="930" spans="1:3" x14ac:dyDescent="0.35">
      <c r="A930" s="224" t="s">
        <v>1330</v>
      </c>
      <c r="B930" s="224" t="s">
        <v>399</v>
      </c>
      <c r="C930" s="224">
        <v>2023</v>
      </c>
    </row>
    <row r="931" spans="1:3" x14ac:dyDescent="0.35">
      <c r="A931" s="224" t="s">
        <v>1331</v>
      </c>
      <c r="B931" s="224" t="s">
        <v>399</v>
      </c>
      <c r="C931" s="224">
        <v>2023</v>
      </c>
    </row>
    <row r="932" spans="1:3" x14ac:dyDescent="0.35">
      <c r="A932" s="224" t="s">
        <v>1332</v>
      </c>
      <c r="B932" s="224" t="s">
        <v>399</v>
      </c>
      <c r="C932" s="224">
        <v>2023</v>
      </c>
    </row>
    <row r="933" spans="1:3" x14ac:dyDescent="0.35">
      <c r="A933" s="224" t="s">
        <v>1333</v>
      </c>
      <c r="B933" s="224" t="s">
        <v>399</v>
      </c>
      <c r="C933" s="224">
        <v>2023</v>
      </c>
    </row>
    <row r="934" spans="1:3" x14ac:dyDescent="0.35">
      <c r="A934" s="224" t="s">
        <v>922</v>
      </c>
      <c r="B934" s="224" t="s">
        <v>399</v>
      </c>
      <c r="C934" s="224">
        <v>2023</v>
      </c>
    </row>
    <row r="935" spans="1:3" x14ac:dyDescent="0.35">
      <c r="A935" s="224" t="s">
        <v>1334</v>
      </c>
      <c r="B935" s="224" t="s">
        <v>399</v>
      </c>
      <c r="C935" s="224">
        <v>2023</v>
      </c>
    </row>
    <row r="936" spans="1:3" x14ac:dyDescent="0.35">
      <c r="A936" s="224" t="s">
        <v>1335</v>
      </c>
      <c r="B936" s="224" t="s">
        <v>399</v>
      </c>
      <c r="C936" s="224">
        <v>2023</v>
      </c>
    </row>
    <row r="937" spans="1:3" x14ac:dyDescent="0.35">
      <c r="A937" s="224" t="s">
        <v>478</v>
      </c>
      <c r="B937" s="224" t="s">
        <v>399</v>
      </c>
      <c r="C937" s="224">
        <v>2023</v>
      </c>
    </row>
    <row r="938" spans="1:3" x14ac:dyDescent="0.35">
      <c r="A938" s="224" t="s">
        <v>1336</v>
      </c>
      <c r="B938" s="224" t="s">
        <v>399</v>
      </c>
      <c r="C938" s="224">
        <v>2023</v>
      </c>
    </row>
    <row r="939" spans="1:3" x14ac:dyDescent="0.35">
      <c r="A939" s="224" t="s">
        <v>1337</v>
      </c>
      <c r="B939" s="224" t="s">
        <v>421</v>
      </c>
      <c r="C939" s="224">
        <v>2023</v>
      </c>
    </row>
    <row r="940" spans="1:3" x14ac:dyDescent="0.35">
      <c r="A940" s="224" t="s">
        <v>1338</v>
      </c>
      <c r="B940" s="224" t="s">
        <v>421</v>
      </c>
      <c r="C940" s="224">
        <v>2023</v>
      </c>
    </row>
    <row r="941" spans="1:3" x14ac:dyDescent="0.35">
      <c r="A941" s="224" t="s">
        <v>1339</v>
      </c>
      <c r="B941" s="224" t="s">
        <v>421</v>
      </c>
      <c r="C941" s="224">
        <v>2023</v>
      </c>
    </row>
    <row r="942" spans="1:3" x14ac:dyDescent="0.35">
      <c r="A942" s="224" t="s">
        <v>1340</v>
      </c>
      <c r="B942" s="224" t="s">
        <v>421</v>
      </c>
      <c r="C942" s="224">
        <v>2023</v>
      </c>
    </row>
    <row r="943" spans="1:3" x14ac:dyDescent="0.35">
      <c r="A943" s="224" t="s">
        <v>1341</v>
      </c>
      <c r="B943" s="224" t="s">
        <v>421</v>
      </c>
      <c r="C943" s="224">
        <v>2023</v>
      </c>
    </row>
    <row r="944" spans="1:3" x14ac:dyDescent="0.35">
      <c r="A944" s="224" t="s">
        <v>1342</v>
      </c>
      <c r="B944" s="224" t="s">
        <v>454</v>
      </c>
      <c r="C944" s="224">
        <v>2023</v>
      </c>
    </row>
    <row r="945" spans="1:3" x14ac:dyDescent="0.35">
      <c r="A945" s="224" t="s">
        <v>1343</v>
      </c>
      <c r="B945" s="224" t="s">
        <v>454</v>
      </c>
      <c r="C945" s="224">
        <v>2023</v>
      </c>
    </row>
    <row r="946" spans="1:3" x14ac:dyDescent="0.35">
      <c r="A946" s="224" t="s">
        <v>1344</v>
      </c>
      <c r="B946" s="224" t="s">
        <v>454</v>
      </c>
      <c r="C946" s="224">
        <v>2023</v>
      </c>
    </row>
    <row r="947" spans="1:3" x14ac:dyDescent="0.35">
      <c r="A947" s="224" t="s">
        <v>1345</v>
      </c>
      <c r="B947" s="224" t="s">
        <v>454</v>
      </c>
      <c r="C947" s="224">
        <v>2023</v>
      </c>
    </row>
    <row r="948" spans="1:3" x14ac:dyDescent="0.35">
      <c r="A948" s="224" t="s">
        <v>1346</v>
      </c>
      <c r="B948" s="224" t="s">
        <v>454</v>
      </c>
      <c r="C948" s="224">
        <v>2023</v>
      </c>
    </row>
    <row r="949" spans="1:3" x14ac:dyDescent="0.35">
      <c r="A949" s="224" t="s">
        <v>1347</v>
      </c>
      <c r="B949" s="224" t="s">
        <v>482</v>
      </c>
      <c r="C949" s="224">
        <v>2023</v>
      </c>
    </row>
    <row r="950" spans="1:3" x14ac:dyDescent="0.35">
      <c r="A950" s="224" t="s">
        <v>1348</v>
      </c>
      <c r="B950" s="224" t="s">
        <v>482</v>
      </c>
      <c r="C950" s="224">
        <v>2023</v>
      </c>
    </row>
    <row r="951" spans="1:3" x14ac:dyDescent="0.35">
      <c r="A951" s="224" t="s">
        <v>1349</v>
      </c>
      <c r="B951" s="224" t="s">
        <v>482</v>
      </c>
      <c r="C951" s="224">
        <v>2023</v>
      </c>
    </row>
    <row r="952" spans="1:3" x14ac:dyDescent="0.35">
      <c r="A952" s="224" t="s">
        <v>1350</v>
      </c>
      <c r="B952" s="224" t="s">
        <v>482</v>
      </c>
      <c r="C952" s="224">
        <v>2023</v>
      </c>
    </row>
    <row r="953" spans="1:3" x14ac:dyDescent="0.35">
      <c r="A953" s="224" t="s">
        <v>1351</v>
      </c>
      <c r="B953" s="224" t="s">
        <v>482</v>
      </c>
      <c r="C953" s="224">
        <v>2023</v>
      </c>
    </row>
    <row r="954" spans="1:3" x14ac:dyDescent="0.35">
      <c r="A954" s="224" t="s">
        <v>1352</v>
      </c>
      <c r="B954" s="224" t="s">
        <v>482</v>
      </c>
      <c r="C954" s="224">
        <v>2023</v>
      </c>
    </row>
    <row r="955" spans="1:3" x14ac:dyDescent="0.35">
      <c r="A955" s="224" t="s">
        <v>1353</v>
      </c>
      <c r="B955" s="224" t="s">
        <v>482</v>
      </c>
      <c r="C955" s="224">
        <v>2023</v>
      </c>
    </row>
    <row r="956" spans="1:3" x14ac:dyDescent="0.35">
      <c r="A956" s="224" t="s">
        <v>1354</v>
      </c>
      <c r="B956" s="224" t="s">
        <v>482</v>
      </c>
      <c r="C956" s="224">
        <v>2023</v>
      </c>
    </row>
    <row r="957" spans="1:3" x14ac:dyDescent="0.35">
      <c r="A957" s="224" t="s">
        <v>1355</v>
      </c>
      <c r="B957" s="224" t="s">
        <v>482</v>
      </c>
      <c r="C957" s="224">
        <v>2023</v>
      </c>
    </row>
    <row r="958" spans="1:3" x14ac:dyDescent="0.35">
      <c r="A958" s="224" t="s">
        <v>1356</v>
      </c>
      <c r="B958" s="224" t="s">
        <v>482</v>
      </c>
      <c r="C958" s="224">
        <v>2023</v>
      </c>
    </row>
    <row r="959" spans="1:3" x14ac:dyDescent="0.35">
      <c r="A959" s="224" t="s">
        <v>1357</v>
      </c>
      <c r="B959" s="224" t="s">
        <v>482</v>
      </c>
      <c r="C959" s="224">
        <v>2023</v>
      </c>
    </row>
    <row r="960" spans="1:3" x14ac:dyDescent="0.35">
      <c r="A960" s="224" t="s">
        <v>1358</v>
      </c>
      <c r="B960" s="224" t="s">
        <v>482</v>
      </c>
      <c r="C960" s="224">
        <v>2023</v>
      </c>
    </row>
    <row r="961" spans="1:3" x14ac:dyDescent="0.35">
      <c r="A961" s="224" t="s">
        <v>1359</v>
      </c>
      <c r="B961" s="224" t="s">
        <v>482</v>
      </c>
      <c r="C961" s="224">
        <v>2023</v>
      </c>
    </row>
    <row r="962" spans="1:3" x14ac:dyDescent="0.35">
      <c r="A962" s="224" t="s">
        <v>1360</v>
      </c>
      <c r="B962" s="224" t="s">
        <v>482</v>
      </c>
      <c r="C962" s="224">
        <v>2023</v>
      </c>
    </row>
    <row r="963" spans="1:3" x14ac:dyDescent="0.35">
      <c r="A963" s="224" t="s">
        <v>1361</v>
      </c>
      <c r="B963" s="224" t="s">
        <v>482</v>
      </c>
      <c r="C963" s="224">
        <v>2023</v>
      </c>
    </row>
    <row r="964" spans="1:3" x14ac:dyDescent="0.35">
      <c r="A964" s="224" t="s">
        <v>1362</v>
      </c>
      <c r="B964" s="224" t="s">
        <v>482</v>
      </c>
      <c r="C964" s="224">
        <v>2023</v>
      </c>
    </row>
    <row r="965" spans="1:3" x14ac:dyDescent="0.35">
      <c r="A965" s="224" t="s">
        <v>1363</v>
      </c>
      <c r="B965" s="224" t="s">
        <v>482</v>
      </c>
      <c r="C965" s="224">
        <v>2023</v>
      </c>
    </row>
    <row r="966" spans="1:3" x14ac:dyDescent="0.35">
      <c r="A966" s="224" t="s">
        <v>1364</v>
      </c>
      <c r="B966" s="224" t="s">
        <v>482</v>
      </c>
      <c r="C966" s="224">
        <v>2023</v>
      </c>
    </row>
    <row r="967" spans="1:3" x14ac:dyDescent="0.35">
      <c r="A967" s="224" t="s">
        <v>1365</v>
      </c>
      <c r="B967" s="224" t="s">
        <v>482</v>
      </c>
      <c r="C967" s="224">
        <v>2023</v>
      </c>
    </row>
    <row r="968" spans="1:3" x14ac:dyDescent="0.35">
      <c r="A968" s="224" t="s">
        <v>1366</v>
      </c>
      <c r="B968" s="224" t="s">
        <v>482</v>
      </c>
      <c r="C968" s="224">
        <v>2023</v>
      </c>
    </row>
    <row r="969" spans="1:3" x14ac:dyDescent="0.35">
      <c r="A969" s="224" t="s">
        <v>1367</v>
      </c>
      <c r="B969" s="224" t="s">
        <v>482</v>
      </c>
      <c r="C969" s="224">
        <v>2023</v>
      </c>
    </row>
    <row r="970" spans="1:3" x14ac:dyDescent="0.35">
      <c r="A970" s="224" t="s">
        <v>1368</v>
      </c>
      <c r="B970" s="224" t="s">
        <v>482</v>
      </c>
      <c r="C970" s="224">
        <v>2023</v>
      </c>
    </row>
    <row r="971" spans="1:3" x14ac:dyDescent="0.35">
      <c r="A971" s="224" t="s">
        <v>1369</v>
      </c>
      <c r="B971" s="224" t="s">
        <v>482</v>
      </c>
      <c r="C971" s="224">
        <v>2023</v>
      </c>
    </row>
    <row r="972" spans="1:3" x14ac:dyDescent="0.35">
      <c r="A972" s="224" t="s">
        <v>1370</v>
      </c>
      <c r="B972" s="224" t="s">
        <v>482</v>
      </c>
      <c r="C972" s="224">
        <v>2023</v>
      </c>
    </row>
    <row r="973" spans="1:3" x14ac:dyDescent="0.35">
      <c r="A973" s="224" t="s">
        <v>1371</v>
      </c>
      <c r="B973" s="224" t="s">
        <v>482</v>
      </c>
      <c r="C973" s="224">
        <v>2023</v>
      </c>
    </row>
    <row r="974" spans="1:3" x14ac:dyDescent="0.35">
      <c r="A974" s="224" t="s">
        <v>1372</v>
      </c>
      <c r="B974" s="224" t="s">
        <v>482</v>
      </c>
      <c r="C974" s="224">
        <v>2023</v>
      </c>
    </row>
    <row r="975" spans="1:3" x14ac:dyDescent="0.35">
      <c r="A975" s="224" t="s">
        <v>1373</v>
      </c>
      <c r="B975" s="224" t="s">
        <v>482</v>
      </c>
      <c r="C975" s="224">
        <v>2023</v>
      </c>
    </row>
    <row r="976" spans="1:3" x14ac:dyDescent="0.35">
      <c r="A976" s="224" t="s">
        <v>1374</v>
      </c>
      <c r="B976" s="224" t="s">
        <v>482</v>
      </c>
      <c r="C976" s="224">
        <v>2023</v>
      </c>
    </row>
    <row r="977" spans="1:3" x14ac:dyDescent="0.35">
      <c r="A977" s="224" t="s">
        <v>1375</v>
      </c>
      <c r="B977" s="224" t="s">
        <v>482</v>
      </c>
      <c r="C977" s="224">
        <v>2023</v>
      </c>
    </row>
    <row r="978" spans="1:3" x14ac:dyDescent="0.35">
      <c r="A978" s="224" t="s">
        <v>1376</v>
      </c>
      <c r="B978" s="224" t="s">
        <v>482</v>
      </c>
      <c r="C978" s="224">
        <v>2023</v>
      </c>
    </row>
    <row r="979" spans="1:3" x14ac:dyDescent="0.35">
      <c r="A979" s="224" t="s">
        <v>1377</v>
      </c>
      <c r="B979" s="224" t="s">
        <v>482</v>
      </c>
      <c r="C979" s="224">
        <v>2023</v>
      </c>
    </row>
    <row r="980" spans="1:3" x14ac:dyDescent="0.35">
      <c r="A980" s="224" t="s">
        <v>1378</v>
      </c>
      <c r="B980" s="224" t="s">
        <v>482</v>
      </c>
      <c r="C980" s="224">
        <v>2023</v>
      </c>
    </row>
    <row r="981" spans="1:3" x14ac:dyDescent="0.35">
      <c r="A981" s="224" t="s">
        <v>1379</v>
      </c>
      <c r="B981" s="224" t="s">
        <v>497</v>
      </c>
      <c r="C981" s="224">
        <v>2023</v>
      </c>
    </row>
    <row r="982" spans="1:3" x14ac:dyDescent="0.35">
      <c r="A982" s="224" t="s">
        <v>1380</v>
      </c>
      <c r="B982" s="224" t="s">
        <v>497</v>
      </c>
      <c r="C982" s="224">
        <v>2023</v>
      </c>
    </row>
    <row r="983" spans="1:3" x14ac:dyDescent="0.35">
      <c r="A983" s="224" t="s">
        <v>1381</v>
      </c>
      <c r="B983" s="224" t="s">
        <v>497</v>
      </c>
      <c r="C983" s="224">
        <v>2023</v>
      </c>
    </row>
    <row r="984" spans="1:3" x14ac:dyDescent="0.35">
      <c r="A984" s="224" t="s">
        <v>1382</v>
      </c>
      <c r="B984" s="224" t="s">
        <v>497</v>
      </c>
      <c r="C984" s="224">
        <v>2023</v>
      </c>
    </row>
    <row r="985" spans="1:3" x14ac:dyDescent="0.35">
      <c r="A985" s="224" t="s">
        <v>1383</v>
      </c>
      <c r="B985" s="224" t="s">
        <v>497</v>
      </c>
      <c r="C985" s="224">
        <v>2023</v>
      </c>
    </row>
    <row r="986" spans="1:3" x14ac:dyDescent="0.35">
      <c r="A986" s="224" t="s">
        <v>1384</v>
      </c>
      <c r="B986" s="224" t="s">
        <v>497</v>
      </c>
      <c r="C986" s="224">
        <v>2023</v>
      </c>
    </row>
    <row r="987" spans="1:3" x14ac:dyDescent="0.35">
      <c r="A987" s="224" t="s">
        <v>1385</v>
      </c>
      <c r="B987" s="224" t="s">
        <v>497</v>
      </c>
      <c r="C987" s="224">
        <v>2023</v>
      </c>
    </row>
    <row r="988" spans="1:3" x14ac:dyDescent="0.35">
      <c r="A988" s="224" t="s">
        <v>1386</v>
      </c>
      <c r="B988" s="224" t="s">
        <v>497</v>
      </c>
      <c r="C988" s="224">
        <v>2023</v>
      </c>
    </row>
    <row r="989" spans="1:3" x14ac:dyDescent="0.35">
      <c r="A989" s="224" t="s">
        <v>1387</v>
      </c>
      <c r="B989" s="224" t="s">
        <v>497</v>
      </c>
      <c r="C989" s="224">
        <v>2023</v>
      </c>
    </row>
    <row r="990" spans="1:3" x14ac:dyDescent="0.35">
      <c r="A990" s="224" t="s">
        <v>1388</v>
      </c>
      <c r="B990" s="224" t="s">
        <v>497</v>
      </c>
      <c r="C990" s="224">
        <v>2023</v>
      </c>
    </row>
    <row r="991" spans="1:3" x14ac:dyDescent="0.35">
      <c r="A991" s="224" t="s">
        <v>1389</v>
      </c>
      <c r="B991" s="224" t="s">
        <v>497</v>
      </c>
      <c r="C991" s="224">
        <v>2023</v>
      </c>
    </row>
    <row r="992" spans="1:3" x14ac:dyDescent="0.35">
      <c r="A992" s="224" t="s">
        <v>1390</v>
      </c>
      <c r="B992" s="224" t="s">
        <v>497</v>
      </c>
      <c r="C992" s="224">
        <v>2023</v>
      </c>
    </row>
    <row r="993" spans="1:3" x14ac:dyDescent="0.35">
      <c r="A993" s="224" t="s">
        <v>1391</v>
      </c>
      <c r="B993" s="224" t="s">
        <v>497</v>
      </c>
      <c r="C993" s="224">
        <v>2023</v>
      </c>
    </row>
    <row r="994" spans="1:3" x14ac:dyDescent="0.35">
      <c r="A994" s="224" t="s">
        <v>1392</v>
      </c>
      <c r="B994" s="224" t="s">
        <v>497</v>
      </c>
      <c r="C994" s="224">
        <v>2023</v>
      </c>
    </row>
    <row r="995" spans="1:3" x14ac:dyDescent="0.35">
      <c r="A995" s="224" t="s">
        <v>1393</v>
      </c>
      <c r="B995" s="224" t="s">
        <v>497</v>
      </c>
      <c r="C995" s="224">
        <v>2023</v>
      </c>
    </row>
    <row r="996" spans="1:3" x14ac:dyDescent="0.35">
      <c r="A996" s="224" t="s">
        <v>1394</v>
      </c>
      <c r="B996" s="224" t="s">
        <v>497</v>
      </c>
      <c r="C996" s="224">
        <v>2023</v>
      </c>
    </row>
    <row r="997" spans="1:3" x14ac:dyDescent="0.35">
      <c r="A997" s="224" t="s">
        <v>1395</v>
      </c>
      <c r="B997" s="224" t="s">
        <v>497</v>
      </c>
      <c r="C997" s="224">
        <v>2023</v>
      </c>
    </row>
    <row r="998" spans="1:3" x14ac:dyDescent="0.35">
      <c r="A998" s="224" t="s">
        <v>1396</v>
      </c>
      <c r="B998" s="224" t="s">
        <v>497</v>
      </c>
      <c r="C998" s="224">
        <v>2023</v>
      </c>
    </row>
    <row r="999" spans="1:3" x14ac:dyDescent="0.35">
      <c r="A999" s="224" t="s">
        <v>1397</v>
      </c>
      <c r="B999" s="224" t="s">
        <v>497</v>
      </c>
      <c r="C999" s="224">
        <v>2023</v>
      </c>
    </row>
    <row r="1000" spans="1:3" x14ac:dyDescent="0.35">
      <c r="A1000" s="224" t="s">
        <v>1398</v>
      </c>
      <c r="B1000" s="224" t="s">
        <v>497</v>
      </c>
      <c r="C1000" s="224">
        <v>2023</v>
      </c>
    </row>
    <row r="1001" spans="1:3" x14ac:dyDescent="0.35">
      <c r="A1001" s="224" t="s">
        <v>1399</v>
      </c>
      <c r="B1001" s="224" t="s">
        <v>497</v>
      </c>
      <c r="C1001" s="224">
        <v>2023</v>
      </c>
    </row>
    <row r="1002" spans="1:3" x14ac:dyDescent="0.35">
      <c r="A1002" s="224" t="s">
        <v>1400</v>
      </c>
      <c r="B1002" s="224" t="s">
        <v>497</v>
      </c>
      <c r="C1002" s="224">
        <v>2023</v>
      </c>
    </row>
    <row r="1003" spans="1:3" x14ac:dyDescent="0.35">
      <c r="A1003" s="224" t="s">
        <v>1401</v>
      </c>
      <c r="B1003" s="224" t="s">
        <v>497</v>
      </c>
      <c r="C1003" s="224">
        <v>2023</v>
      </c>
    </row>
    <row r="1004" spans="1:3" x14ac:dyDescent="0.35">
      <c r="A1004" s="224" t="s">
        <v>1402</v>
      </c>
      <c r="B1004" s="224" t="s">
        <v>497</v>
      </c>
      <c r="C1004" s="224">
        <v>2023</v>
      </c>
    </row>
    <row r="1005" spans="1:3" x14ac:dyDescent="0.35">
      <c r="A1005" s="224" t="s">
        <v>1403</v>
      </c>
      <c r="B1005" s="224" t="s">
        <v>497</v>
      </c>
      <c r="C1005" s="224">
        <v>2023</v>
      </c>
    </row>
    <row r="1006" spans="1:3" x14ac:dyDescent="0.35">
      <c r="A1006" s="224" t="s">
        <v>1404</v>
      </c>
      <c r="B1006" s="224" t="s">
        <v>497</v>
      </c>
      <c r="C1006" s="224">
        <v>2023</v>
      </c>
    </row>
    <row r="1007" spans="1:3" x14ac:dyDescent="0.35">
      <c r="A1007" s="224" t="s">
        <v>1405</v>
      </c>
      <c r="B1007" s="224" t="s">
        <v>497</v>
      </c>
      <c r="C1007" s="224">
        <v>2023</v>
      </c>
    </row>
    <row r="1008" spans="1:3" x14ac:dyDescent="0.35">
      <c r="A1008" s="224" t="s">
        <v>1406</v>
      </c>
      <c r="B1008" s="224" t="s">
        <v>497</v>
      </c>
      <c r="C1008" s="224">
        <v>2023</v>
      </c>
    </row>
    <row r="1009" spans="1:3" x14ac:dyDescent="0.35">
      <c r="A1009" s="224" t="s">
        <v>1407</v>
      </c>
      <c r="B1009" s="224" t="s">
        <v>497</v>
      </c>
      <c r="C1009" s="224">
        <v>2023</v>
      </c>
    </row>
    <row r="1010" spans="1:3" x14ac:dyDescent="0.35">
      <c r="A1010" s="224" t="s">
        <v>1408</v>
      </c>
      <c r="B1010" s="224" t="s">
        <v>497</v>
      </c>
      <c r="C1010" s="224">
        <v>2023</v>
      </c>
    </row>
    <row r="1011" spans="1:3" x14ac:dyDescent="0.35">
      <c r="A1011" s="224" t="s">
        <v>1409</v>
      </c>
      <c r="B1011" s="224" t="s">
        <v>497</v>
      </c>
      <c r="C1011" s="224">
        <v>2023</v>
      </c>
    </row>
    <row r="1012" spans="1:3" x14ac:dyDescent="0.35">
      <c r="A1012" s="224" t="s">
        <v>1410</v>
      </c>
      <c r="B1012" s="224" t="s">
        <v>497</v>
      </c>
      <c r="C1012" s="224">
        <v>2023</v>
      </c>
    </row>
    <row r="1013" spans="1:3" x14ac:dyDescent="0.35">
      <c r="A1013" s="224" t="s">
        <v>1411</v>
      </c>
      <c r="B1013" s="224" t="s">
        <v>497</v>
      </c>
      <c r="C1013" s="224">
        <v>2023</v>
      </c>
    </row>
    <row r="1014" spans="1:3" x14ac:dyDescent="0.35">
      <c r="A1014" s="224" t="s">
        <v>1412</v>
      </c>
      <c r="B1014" s="224" t="s">
        <v>497</v>
      </c>
      <c r="C1014" s="224">
        <v>2023</v>
      </c>
    </row>
    <row r="1015" spans="1:3" x14ac:dyDescent="0.35">
      <c r="A1015" s="224" t="s">
        <v>1413</v>
      </c>
      <c r="B1015" s="224" t="s">
        <v>497</v>
      </c>
      <c r="C1015" s="224">
        <v>2023</v>
      </c>
    </row>
    <row r="1016" spans="1:3" x14ac:dyDescent="0.35">
      <c r="A1016" s="224" t="s">
        <v>1414</v>
      </c>
      <c r="B1016" s="224" t="s">
        <v>497</v>
      </c>
      <c r="C1016" s="224">
        <v>2023</v>
      </c>
    </row>
    <row r="1017" spans="1:3" x14ac:dyDescent="0.35">
      <c r="A1017" s="224" t="s">
        <v>1415</v>
      </c>
      <c r="B1017" s="224" t="s">
        <v>497</v>
      </c>
      <c r="C1017" s="224">
        <v>2023</v>
      </c>
    </row>
    <row r="1018" spans="1:3" x14ac:dyDescent="0.35">
      <c r="A1018" s="224" t="s">
        <v>1416</v>
      </c>
      <c r="B1018" s="224" t="s">
        <v>497</v>
      </c>
      <c r="C1018" s="224">
        <v>2023</v>
      </c>
    </row>
    <row r="1019" spans="1:3" x14ac:dyDescent="0.35">
      <c r="A1019" s="224" t="s">
        <v>1417</v>
      </c>
      <c r="B1019" s="224" t="s">
        <v>497</v>
      </c>
      <c r="C1019" s="224">
        <v>2023</v>
      </c>
    </row>
    <row r="1020" spans="1:3" x14ac:dyDescent="0.35">
      <c r="A1020" s="224" t="s">
        <v>1418</v>
      </c>
      <c r="B1020" s="224" t="s">
        <v>497</v>
      </c>
      <c r="C1020" s="224">
        <v>2023</v>
      </c>
    </row>
    <row r="1021" spans="1:3" x14ac:dyDescent="0.35">
      <c r="A1021" s="224" t="s">
        <v>1419</v>
      </c>
      <c r="B1021" s="224" t="s">
        <v>497</v>
      </c>
      <c r="C1021" s="224">
        <v>2023</v>
      </c>
    </row>
    <row r="1022" spans="1:3" x14ac:dyDescent="0.35">
      <c r="A1022" s="224" t="s">
        <v>1420</v>
      </c>
      <c r="B1022" s="224" t="s">
        <v>497</v>
      </c>
      <c r="C1022" s="224">
        <v>2023</v>
      </c>
    </row>
    <row r="1023" spans="1:3" x14ac:dyDescent="0.35">
      <c r="A1023" s="224" t="s">
        <v>1421</v>
      </c>
      <c r="B1023" s="224" t="s">
        <v>497</v>
      </c>
      <c r="C1023" s="224">
        <v>2023</v>
      </c>
    </row>
    <row r="1024" spans="1:3" x14ac:dyDescent="0.35">
      <c r="A1024" s="224" t="s">
        <v>1422</v>
      </c>
      <c r="B1024" s="224" t="s">
        <v>497</v>
      </c>
      <c r="C1024" s="224">
        <v>2023</v>
      </c>
    </row>
    <row r="1025" spans="1:3" x14ac:dyDescent="0.35">
      <c r="A1025" s="224" t="s">
        <v>1423</v>
      </c>
      <c r="B1025" s="224" t="s">
        <v>482</v>
      </c>
      <c r="C1025" s="224">
        <v>2023</v>
      </c>
    </row>
    <row r="1026" spans="1:3" x14ac:dyDescent="0.35">
      <c r="A1026" s="224" t="s">
        <v>1424</v>
      </c>
      <c r="B1026" s="224" t="s">
        <v>482</v>
      </c>
      <c r="C1026" s="224">
        <v>2023</v>
      </c>
    </row>
    <row r="1027" spans="1:3" x14ac:dyDescent="0.35">
      <c r="A1027" s="224" t="s">
        <v>1425</v>
      </c>
      <c r="B1027" s="224" t="s">
        <v>482</v>
      </c>
      <c r="C1027" s="224">
        <v>2023</v>
      </c>
    </row>
    <row r="1028" spans="1:3" x14ac:dyDescent="0.35">
      <c r="A1028" s="224" t="s">
        <v>1426</v>
      </c>
      <c r="B1028" s="224" t="s">
        <v>482</v>
      </c>
      <c r="C1028" s="224">
        <v>2023</v>
      </c>
    </row>
    <row r="1029" spans="1:3" x14ac:dyDescent="0.35">
      <c r="A1029" s="224" t="s">
        <v>1427</v>
      </c>
      <c r="B1029" s="224" t="s">
        <v>482</v>
      </c>
      <c r="C1029" s="224">
        <v>2023</v>
      </c>
    </row>
    <row r="1030" spans="1:3" x14ac:dyDescent="0.35">
      <c r="A1030" s="224" t="s">
        <v>1428</v>
      </c>
      <c r="B1030" s="224" t="s">
        <v>497</v>
      </c>
      <c r="C1030" s="224">
        <v>2023</v>
      </c>
    </row>
    <row r="1031" spans="1:3" x14ac:dyDescent="0.35">
      <c r="A1031" s="224" t="s">
        <v>1429</v>
      </c>
      <c r="B1031" s="224" t="s">
        <v>497</v>
      </c>
      <c r="C1031" s="224">
        <v>2023</v>
      </c>
    </row>
    <row r="1032" spans="1:3" x14ac:dyDescent="0.35">
      <c r="A1032" s="224" t="s">
        <v>1430</v>
      </c>
      <c r="B1032" s="224" t="s">
        <v>497</v>
      </c>
      <c r="C1032" s="224">
        <v>2023</v>
      </c>
    </row>
    <row r="1033" spans="1:3" x14ac:dyDescent="0.35">
      <c r="A1033" s="224" t="s">
        <v>1431</v>
      </c>
      <c r="B1033" s="224" t="s">
        <v>482</v>
      </c>
      <c r="C1033" s="224">
        <v>2023</v>
      </c>
    </row>
    <row r="1034" spans="1:3" x14ac:dyDescent="0.35">
      <c r="A1034" s="224" t="s">
        <v>1432</v>
      </c>
      <c r="B1034" s="224" t="s">
        <v>482</v>
      </c>
      <c r="C1034" s="224">
        <v>2023</v>
      </c>
    </row>
    <row r="1035" spans="1:3" x14ac:dyDescent="0.35">
      <c r="A1035" s="224" t="s">
        <v>1433</v>
      </c>
      <c r="B1035" s="224" t="s">
        <v>482</v>
      </c>
      <c r="C1035" s="224">
        <v>2023</v>
      </c>
    </row>
    <row r="1036" spans="1:3" x14ac:dyDescent="0.35">
      <c r="A1036" s="224" t="s">
        <v>1434</v>
      </c>
      <c r="B1036" s="224" t="s">
        <v>482</v>
      </c>
      <c r="C1036" s="224">
        <v>2023</v>
      </c>
    </row>
    <row r="1037" spans="1:3" x14ac:dyDescent="0.35">
      <c r="A1037" s="224" t="s">
        <v>1435</v>
      </c>
      <c r="B1037" s="224" t="s">
        <v>482</v>
      </c>
      <c r="C1037" s="224">
        <v>2023</v>
      </c>
    </row>
    <row r="1038" spans="1:3" x14ac:dyDescent="0.35">
      <c r="A1038" s="224" t="s">
        <v>1436</v>
      </c>
      <c r="B1038" s="224" t="s">
        <v>497</v>
      </c>
      <c r="C1038" s="224">
        <v>2023</v>
      </c>
    </row>
    <row r="1039" spans="1:3" x14ac:dyDescent="0.35">
      <c r="A1039" s="224" t="s">
        <v>1437</v>
      </c>
      <c r="B1039" s="224" t="s">
        <v>497</v>
      </c>
      <c r="C1039" s="224">
        <v>2023</v>
      </c>
    </row>
    <row r="1040" spans="1:3" x14ac:dyDescent="0.35">
      <c r="A1040" s="224" t="s">
        <v>1438</v>
      </c>
      <c r="B1040" s="224" t="s">
        <v>497</v>
      </c>
      <c r="C1040" s="224">
        <v>2023</v>
      </c>
    </row>
    <row r="1041" spans="1:3" x14ac:dyDescent="0.35">
      <c r="A1041" s="224" t="s">
        <v>1439</v>
      </c>
      <c r="B1041" s="224" t="s">
        <v>497</v>
      </c>
      <c r="C1041" s="224">
        <v>2023</v>
      </c>
    </row>
    <row r="1042" spans="1:3" x14ac:dyDescent="0.35">
      <c r="A1042" s="224" t="s">
        <v>1440</v>
      </c>
      <c r="B1042" s="224" t="s">
        <v>637</v>
      </c>
      <c r="C1042" s="224">
        <v>2023</v>
      </c>
    </row>
    <row r="1043" spans="1:3" x14ac:dyDescent="0.35">
      <c r="A1043" s="224" t="s">
        <v>1441</v>
      </c>
      <c r="B1043" s="224" t="s">
        <v>637</v>
      </c>
      <c r="C1043" s="224">
        <v>2023</v>
      </c>
    </row>
    <row r="1044" spans="1:3" x14ac:dyDescent="0.35">
      <c r="A1044" s="224" t="s">
        <v>1442</v>
      </c>
      <c r="B1044" s="224" t="s">
        <v>637</v>
      </c>
      <c r="C1044" s="224">
        <v>2023</v>
      </c>
    </row>
    <row r="1045" spans="1:3" x14ac:dyDescent="0.35">
      <c r="A1045" s="224" t="s">
        <v>1443</v>
      </c>
      <c r="B1045" s="224" t="s">
        <v>637</v>
      </c>
      <c r="C1045" s="224">
        <v>2023</v>
      </c>
    </row>
    <row r="1046" spans="1:3" x14ac:dyDescent="0.35">
      <c r="A1046" s="224" t="s">
        <v>1444</v>
      </c>
      <c r="B1046" s="224" t="s">
        <v>637</v>
      </c>
      <c r="C1046" s="224">
        <v>2023</v>
      </c>
    </row>
    <row r="1047" spans="1:3" x14ac:dyDescent="0.35">
      <c r="A1047" s="224" t="s">
        <v>1445</v>
      </c>
      <c r="B1047" s="224" t="s">
        <v>637</v>
      </c>
      <c r="C1047" s="224">
        <v>2023</v>
      </c>
    </row>
    <row r="1048" spans="1:3" x14ac:dyDescent="0.35">
      <c r="A1048" s="224" t="s">
        <v>1446</v>
      </c>
      <c r="B1048" s="224" t="s">
        <v>637</v>
      </c>
      <c r="C1048" s="224">
        <v>2023</v>
      </c>
    </row>
    <row r="1049" spans="1:3" x14ac:dyDescent="0.35">
      <c r="A1049" s="224" t="s">
        <v>1447</v>
      </c>
      <c r="B1049" s="224" t="s">
        <v>637</v>
      </c>
      <c r="C1049" s="224">
        <v>2023</v>
      </c>
    </row>
    <row r="1050" spans="1:3" x14ac:dyDescent="0.35">
      <c r="A1050" s="224" t="s">
        <v>1448</v>
      </c>
      <c r="B1050" s="224" t="s">
        <v>637</v>
      </c>
      <c r="C1050" s="224">
        <v>2023</v>
      </c>
    </row>
    <row r="1051" spans="1:3" x14ac:dyDescent="0.35">
      <c r="A1051" s="224" t="s">
        <v>1449</v>
      </c>
      <c r="B1051" s="224" t="s">
        <v>637</v>
      </c>
      <c r="C1051" s="224">
        <v>2023</v>
      </c>
    </row>
    <row r="1052" spans="1:3" x14ac:dyDescent="0.35">
      <c r="A1052" s="224" t="s">
        <v>1450</v>
      </c>
      <c r="B1052" s="224" t="s">
        <v>637</v>
      </c>
      <c r="C1052" s="224">
        <v>2023</v>
      </c>
    </row>
    <row r="1053" spans="1:3" x14ac:dyDescent="0.35">
      <c r="A1053" s="224" t="s">
        <v>1451</v>
      </c>
      <c r="B1053" s="224" t="s">
        <v>637</v>
      </c>
      <c r="C1053" s="224">
        <v>2023</v>
      </c>
    </row>
    <row r="1054" spans="1:3" x14ac:dyDescent="0.35">
      <c r="A1054" s="224" t="s">
        <v>1452</v>
      </c>
      <c r="B1054" s="224" t="s">
        <v>637</v>
      </c>
      <c r="C1054" s="224">
        <v>2023</v>
      </c>
    </row>
    <row r="1055" spans="1:3" x14ac:dyDescent="0.35">
      <c r="A1055" s="224" t="s">
        <v>1453</v>
      </c>
      <c r="B1055" s="224" t="s">
        <v>637</v>
      </c>
      <c r="C1055" s="224">
        <v>2023</v>
      </c>
    </row>
    <row r="1056" spans="1:3" x14ac:dyDescent="0.35">
      <c r="A1056" s="224" t="s">
        <v>1454</v>
      </c>
      <c r="B1056" s="224" t="s">
        <v>637</v>
      </c>
      <c r="C1056" s="224">
        <v>2023</v>
      </c>
    </row>
    <row r="1057" spans="1:3" x14ac:dyDescent="0.35">
      <c r="A1057" s="224" t="s">
        <v>1455</v>
      </c>
      <c r="B1057" s="224" t="s">
        <v>637</v>
      </c>
      <c r="C1057" s="224">
        <v>2023</v>
      </c>
    </row>
    <row r="1058" spans="1:3" x14ac:dyDescent="0.35">
      <c r="A1058" s="224" t="s">
        <v>1456</v>
      </c>
      <c r="B1058" s="224" t="s">
        <v>637</v>
      </c>
      <c r="C1058" s="224">
        <v>2023</v>
      </c>
    </row>
    <row r="1059" spans="1:3" x14ac:dyDescent="0.35">
      <c r="A1059" s="224" t="s">
        <v>1457</v>
      </c>
      <c r="B1059" s="224" t="s">
        <v>637</v>
      </c>
      <c r="C1059" s="224">
        <v>2023</v>
      </c>
    </row>
    <row r="1060" spans="1:3" x14ac:dyDescent="0.35">
      <c r="A1060" s="224" t="s">
        <v>1458</v>
      </c>
      <c r="B1060" s="224" t="s">
        <v>637</v>
      </c>
      <c r="C1060" s="224">
        <v>2023</v>
      </c>
    </row>
    <row r="1061" spans="1:3" x14ac:dyDescent="0.35">
      <c r="A1061" s="224" t="s">
        <v>1459</v>
      </c>
      <c r="B1061" s="224" t="s">
        <v>637</v>
      </c>
      <c r="C1061" s="224">
        <v>2023</v>
      </c>
    </row>
    <row r="1062" spans="1:3" x14ac:dyDescent="0.35">
      <c r="A1062" s="224" t="s">
        <v>1460</v>
      </c>
      <c r="B1062" s="224" t="s">
        <v>637</v>
      </c>
      <c r="C1062" s="224">
        <v>2023</v>
      </c>
    </row>
    <row r="1063" spans="1:3" x14ac:dyDescent="0.35">
      <c r="A1063" s="224" t="s">
        <v>1461</v>
      </c>
      <c r="B1063" s="224" t="s">
        <v>637</v>
      </c>
      <c r="C1063" s="224">
        <v>2023</v>
      </c>
    </row>
    <row r="1064" spans="1:3" x14ac:dyDescent="0.35">
      <c r="A1064" s="224" t="s">
        <v>1462</v>
      </c>
      <c r="B1064" s="224" t="s">
        <v>637</v>
      </c>
      <c r="C1064" s="224">
        <v>2023</v>
      </c>
    </row>
    <row r="1065" spans="1:3" x14ac:dyDescent="0.35">
      <c r="A1065" s="224" t="s">
        <v>1463</v>
      </c>
      <c r="B1065" s="224" t="s">
        <v>637</v>
      </c>
      <c r="C1065" s="224">
        <v>2023</v>
      </c>
    </row>
    <row r="1066" spans="1:3" x14ac:dyDescent="0.35">
      <c r="A1066" s="224" t="s">
        <v>1464</v>
      </c>
      <c r="B1066" s="224" t="s">
        <v>637</v>
      </c>
      <c r="C1066" s="224">
        <v>2023</v>
      </c>
    </row>
    <row r="1067" spans="1:3" x14ac:dyDescent="0.35">
      <c r="A1067" s="224" t="s">
        <v>1465</v>
      </c>
      <c r="B1067" s="224" t="s">
        <v>637</v>
      </c>
      <c r="C1067" s="224">
        <v>2023</v>
      </c>
    </row>
    <row r="1068" spans="1:3" x14ac:dyDescent="0.35">
      <c r="A1068" s="224" t="s">
        <v>1466</v>
      </c>
      <c r="B1068" s="224" t="s">
        <v>637</v>
      </c>
      <c r="C1068" s="224">
        <v>2023</v>
      </c>
    </row>
    <row r="1069" spans="1:3" x14ac:dyDescent="0.35">
      <c r="A1069" s="224" t="s">
        <v>1467</v>
      </c>
      <c r="B1069" s="224" t="s">
        <v>637</v>
      </c>
      <c r="C1069" s="224">
        <v>2023</v>
      </c>
    </row>
    <row r="1070" spans="1:3" x14ac:dyDescent="0.35">
      <c r="A1070" s="224" t="s">
        <v>1468</v>
      </c>
      <c r="B1070" s="224" t="s">
        <v>637</v>
      </c>
      <c r="C1070" s="224">
        <v>2023</v>
      </c>
    </row>
    <row r="1071" spans="1:3" x14ac:dyDescent="0.35">
      <c r="A1071" s="224" t="s">
        <v>1469</v>
      </c>
      <c r="B1071" s="224" t="s">
        <v>637</v>
      </c>
      <c r="C1071" s="224">
        <v>2023</v>
      </c>
    </row>
    <row r="1072" spans="1:3" x14ac:dyDescent="0.35">
      <c r="A1072" s="224" t="s">
        <v>1470</v>
      </c>
      <c r="B1072" s="224" t="s">
        <v>637</v>
      </c>
      <c r="C1072" s="224">
        <v>2023</v>
      </c>
    </row>
    <row r="1073" spans="1:3" x14ac:dyDescent="0.35">
      <c r="A1073" s="224" t="s">
        <v>1471</v>
      </c>
      <c r="B1073" s="224" t="s">
        <v>637</v>
      </c>
      <c r="C1073" s="224">
        <v>2023</v>
      </c>
    </row>
    <row r="1074" spans="1:3" x14ac:dyDescent="0.35">
      <c r="A1074" s="224" t="s">
        <v>1472</v>
      </c>
      <c r="B1074" s="224" t="s">
        <v>637</v>
      </c>
      <c r="C1074" s="224">
        <v>2023</v>
      </c>
    </row>
    <row r="1075" spans="1:3" x14ac:dyDescent="0.35">
      <c r="A1075" s="224" t="s">
        <v>1473</v>
      </c>
      <c r="B1075" s="224" t="s">
        <v>637</v>
      </c>
      <c r="C1075" s="224">
        <v>2023</v>
      </c>
    </row>
    <row r="1076" spans="1:3" x14ac:dyDescent="0.35">
      <c r="A1076" s="224" t="s">
        <v>1474</v>
      </c>
      <c r="B1076" s="224" t="s">
        <v>637</v>
      </c>
      <c r="C1076" s="224">
        <v>2023</v>
      </c>
    </row>
    <row r="1077" spans="1:3" x14ac:dyDescent="0.35">
      <c r="A1077" s="224" t="s">
        <v>1475</v>
      </c>
      <c r="B1077" s="224" t="s">
        <v>637</v>
      </c>
      <c r="C1077" s="224">
        <v>2023</v>
      </c>
    </row>
    <row r="1078" spans="1:3" x14ac:dyDescent="0.35">
      <c r="A1078" s="224" t="s">
        <v>1476</v>
      </c>
      <c r="B1078" s="224" t="s">
        <v>637</v>
      </c>
      <c r="C1078" s="224">
        <v>2023</v>
      </c>
    </row>
    <row r="1079" spans="1:3" x14ac:dyDescent="0.35">
      <c r="A1079" s="224" t="s">
        <v>1477</v>
      </c>
      <c r="B1079" s="224" t="s">
        <v>637</v>
      </c>
      <c r="C1079" s="224">
        <v>2023</v>
      </c>
    </row>
    <row r="1080" spans="1:3" x14ac:dyDescent="0.35">
      <c r="A1080" s="224" t="s">
        <v>1478</v>
      </c>
      <c r="B1080" s="224" t="s">
        <v>637</v>
      </c>
      <c r="C1080" s="224">
        <v>2023</v>
      </c>
    </row>
    <row r="1081" spans="1:3" x14ac:dyDescent="0.35">
      <c r="A1081" s="224" t="s">
        <v>1479</v>
      </c>
      <c r="B1081" s="224" t="s">
        <v>637</v>
      </c>
      <c r="C1081" s="224">
        <v>2023</v>
      </c>
    </row>
    <row r="1082" spans="1:3" x14ac:dyDescent="0.35">
      <c r="A1082" s="224" t="s">
        <v>1480</v>
      </c>
      <c r="B1082" s="224" t="s">
        <v>637</v>
      </c>
      <c r="C1082" s="224">
        <v>2023</v>
      </c>
    </row>
    <row r="1083" spans="1:3" x14ac:dyDescent="0.35">
      <c r="A1083" s="224" t="s">
        <v>1481</v>
      </c>
      <c r="B1083" s="224" t="s">
        <v>637</v>
      </c>
      <c r="C1083" s="224">
        <v>2023</v>
      </c>
    </row>
    <row r="1084" spans="1:3" x14ac:dyDescent="0.35">
      <c r="A1084" s="224" t="s">
        <v>1482</v>
      </c>
      <c r="B1084" s="224" t="s">
        <v>637</v>
      </c>
      <c r="C1084" s="224">
        <v>2023</v>
      </c>
    </row>
    <row r="1085" spans="1:3" x14ac:dyDescent="0.35">
      <c r="A1085" s="224" t="s">
        <v>1483</v>
      </c>
      <c r="B1085" s="224" t="s">
        <v>637</v>
      </c>
      <c r="C1085" s="224">
        <v>2023</v>
      </c>
    </row>
    <row r="1086" spans="1:3" x14ac:dyDescent="0.35">
      <c r="A1086" s="224" t="s">
        <v>1484</v>
      </c>
      <c r="B1086" s="224" t="s">
        <v>637</v>
      </c>
      <c r="C1086" s="224">
        <v>2023</v>
      </c>
    </row>
    <row r="1087" spans="1:3" x14ac:dyDescent="0.35">
      <c r="A1087" s="224" t="s">
        <v>1485</v>
      </c>
      <c r="B1087" s="224" t="s">
        <v>661</v>
      </c>
      <c r="C1087" s="224">
        <v>2023</v>
      </c>
    </row>
    <row r="1088" spans="1:3" x14ac:dyDescent="0.35">
      <c r="A1088" s="224" t="s">
        <v>1486</v>
      </c>
      <c r="B1088" s="224" t="s">
        <v>661</v>
      </c>
      <c r="C1088" s="224">
        <v>2023</v>
      </c>
    </row>
    <row r="1089" spans="1:3" x14ac:dyDescent="0.35">
      <c r="A1089" s="224" t="s">
        <v>1487</v>
      </c>
      <c r="B1089" s="224" t="s">
        <v>661</v>
      </c>
      <c r="C1089" s="224">
        <v>2023</v>
      </c>
    </row>
    <row r="1090" spans="1:3" x14ac:dyDescent="0.35">
      <c r="A1090" s="224" t="s">
        <v>1488</v>
      </c>
      <c r="B1090" s="224" t="s">
        <v>661</v>
      </c>
      <c r="C1090" s="224">
        <v>2023</v>
      </c>
    </row>
    <row r="1091" spans="1:3" x14ac:dyDescent="0.35">
      <c r="A1091" s="224" t="s">
        <v>1489</v>
      </c>
      <c r="B1091" s="224" t="s">
        <v>661</v>
      </c>
      <c r="C1091" s="224">
        <v>2023</v>
      </c>
    </row>
    <row r="1092" spans="1:3" x14ac:dyDescent="0.35">
      <c r="A1092" s="224" t="s">
        <v>1490</v>
      </c>
      <c r="B1092" s="224" t="s">
        <v>661</v>
      </c>
      <c r="C1092" s="224">
        <v>2023</v>
      </c>
    </row>
    <row r="1093" spans="1:3" x14ac:dyDescent="0.35">
      <c r="A1093" s="224" t="s">
        <v>1491</v>
      </c>
      <c r="B1093" s="224" t="s">
        <v>661</v>
      </c>
      <c r="C1093" s="224">
        <v>2023</v>
      </c>
    </row>
    <row r="1094" spans="1:3" x14ac:dyDescent="0.35">
      <c r="A1094" s="224" t="s">
        <v>1492</v>
      </c>
      <c r="B1094" s="224" t="s">
        <v>661</v>
      </c>
      <c r="C1094" s="224">
        <v>2023</v>
      </c>
    </row>
    <row r="1095" spans="1:3" x14ac:dyDescent="0.35">
      <c r="A1095" s="224" t="s">
        <v>1493</v>
      </c>
      <c r="B1095" s="224" t="s">
        <v>661</v>
      </c>
      <c r="C1095" s="224">
        <v>2023</v>
      </c>
    </row>
    <row r="1096" spans="1:3" x14ac:dyDescent="0.35">
      <c r="A1096" s="224" t="s">
        <v>1494</v>
      </c>
      <c r="B1096" s="224" t="s">
        <v>661</v>
      </c>
      <c r="C1096" s="224">
        <v>2023</v>
      </c>
    </row>
    <row r="1097" spans="1:3" x14ac:dyDescent="0.35">
      <c r="A1097" s="224" t="s">
        <v>1495</v>
      </c>
      <c r="B1097" s="224" t="s">
        <v>661</v>
      </c>
      <c r="C1097" s="224">
        <v>2023</v>
      </c>
    </row>
    <row r="1098" spans="1:3" x14ac:dyDescent="0.35">
      <c r="A1098" s="224" t="s">
        <v>1496</v>
      </c>
      <c r="B1098" s="224" t="s">
        <v>661</v>
      </c>
      <c r="C1098" s="224">
        <v>2023</v>
      </c>
    </row>
    <row r="1099" spans="1:3" x14ac:dyDescent="0.35">
      <c r="A1099" s="224" t="s">
        <v>1497</v>
      </c>
      <c r="B1099" s="224" t="s">
        <v>661</v>
      </c>
      <c r="C1099" s="224">
        <v>2023</v>
      </c>
    </row>
    <row r="1100" spans="1:3" x14ac:dyDescent="0.35">
      <c r="A1100" s="224" t="s">
        <v>1498</v>
      </c>
      <c r="B1100" s="224" t="s">
        <v>661</v>
      </c>
      <c r="C1100" s="224">
        <v>2023</v>
      </c>
    </row>
    <row r="1101" spans="1:3" x14ac:dyDescent="0.35">
      <c r="A1101" s="224" t="s">
        <v>1499</v>
      </c>
      <c r="B1101" s="224" t="s">
        <v>661</v>
      </c>
      <c r="C1101" s="224">
        <v>2023</v>
      </c>
    </row>
    <row r="1102" spans="1:3" x14ac:dyDescent="0.35">
      <c r="A1102" s="224" t="s">
        <v>1500</v>
      </c>
      <c r="B1102" s="224" t="s">
        <v>661</v>
      </c>
      <c r="C1102" s="224">
        <v>2023</v>
      </c>
    </row>
    <row r="1103" spans="1:3" x14ac:dyDescent="0.35">
      <c r="A1103" s="224" t="s">
        <v>1501</v>
      </c>
      <c r="B1103" s="224" t="s">
        <v>661</v>
      </c>
      <c r="C1103" s="224">
        <v>2023</v>
      </c>
    </row>
    <row r="1104" spans="1:3" x14ac:dyDescent="0.35">
      <c r="A1104" s="224" t="s">
        <v>1502</v>
      </c>
      <c r="B1104" s="224" t="s">
        <v>661</v>
      </c>
      <c r="C1104" s="224">
        <v>2023</v>
      </c>
    </row>
    <row r="1105" spans="1:3" x14ac:dyDescent="0.35">
      <c r="A1105" s="224" t="s">
        <v>1503</v>
      </c>
      <c r="B1105" s="224" t="s">
        <v>661</v>
      </c>
      <c r="C1105" s="224">
        <v>2023</v>
      </c>
    </row>
    <row r="1106" spans="1:3" x14ac:dyDescent="0.35">
      <c r="A1106" s="224" t="s">
        <v>1504</v>
      </c>
      <c r="B1106" s="224" t="s">
        <v>661</v>
      </c>
      <c r="C1106" s="224">
        <v>2023</v>
      </c>
    </row>
    <row r="1107" spans="1:3" x14ac:dyDescent="0.35">
      <c r="A1107" s="224" t="s">
        <v>1505</v>
      </c>
      <c r="B1107" s="224" t="s">
        <v>661</v>
      </c>
      <c r="C1107" s="224">
        <v>2023</v>
      </c>
    </row>
    <row r="1108" spans="1:3" x14ac:dyDescent="0.35">
      <c r="A1108" s="224" t="s">
        <v>1506</v>
      </c>
      <c r="B1108" s="224" t="s">
        <v>661</v>
      </c>
      <c r="C1108" s="224">
        <v>2023</v>
      </c>
    </row>
    <row r="1109" spans="1:3" x14ac:dyDescent="0.35">
      <c r="A1109" s="224" t="s">
        <v>1507</v>
      </c>
      <c r="B1109" s="224" t="s">
        <v>661</v>
      </c>
      <c r="C1109" s="224">
        <v>2023</v>
      </c>
    </row>
    <row r="1110" spans="1:3" x14ac:dyDescent="0.35">
      <c r="A1110" s="224" t="s">
        <v>1508</v>
      </c>
      <c r="B1110" s="224" t="s">
        <v>661</v>
      </c>
      <c r="C1110" s="224">
        <v>2023</v>
      </c>
    </row>
    <row r="1111" spans="1:3" x14ac:dyDescent="0.35">
      <c r="A1111" s="224" t="s">
        <v>1509</v>
      </c>
      <c r="B1111" s="224" t="s">
        <v>661</v>
      </c>
      <c r="C1111" s="224">
        <v>2023</v>
      </c>
    </row>
    <row r="1112" spans="1:3" x14ac:dyDescent="0.35">
      <c r="A1112" s="224" t="s">
        <v>1510</v>
      </c>
      <c r="B1112" s="224" t="s">
        <v>661</v>
      </c>
      <c r="C1112" s="224">
        <v>2023</v>
      </c>
    </row>
    <row r="1113" spans="1:3" x14ac:dyDescent="0.35">
      <c r="A1113" s="224" t="s">
        <v>1511</v>
      </c>
      <c r="B1113" s="224" t="s">
        <v>661</v>
      </c>
      <c r="C1113" s="224">
        <v>2023</v>
      </c>
    </row>
    <row r="1114" spans="1:3" x14ac:dyDescent="0.35">
      <c r="A1114" s="224" t="s">
        <v>1512</v>
      </c>
      <c r="B1114" s="224" t="s">
        <v>661</v>
      </c>
      <c r="C1114" s="224">
        <v>2023</v>
      </c>
    </row>
    <row r="1115" spans="1:3" x14ac:dyDescent="0.35">
      <c r="A1115" s="224" t="s">
        <v>1513</v>
      </c>
      <c r="B1115" s="224" t="s">
        <v>661</v>
      </c>
      <c r="C1115" s="224">
        <v>2023</v>
      </c>
    </row>
    <row r="1116" spans="1:3" x14ac:dyDescent="0.35">
      <c r="A1116" s="224" t="s">
        <v>1514</v>
      </c>
      <c r="B1116" s="224" t="s">
        <v>661</v>
      </c>
      <c r="C1116" s="224">
        <v>2023</v>
      </c>
    </row>
    <row r="1117" spans="1:3" x14ac:dyDescent="0.35">
      <c r="A1117" s="224" t="s">
        <v>1515</v>
      </c>
      <c r="B1117" s="224" t="s">
        <v>661</v>
      </c>
      <c r="C1117" s="224">
        <v>2023</v>
      </c>
    </row>
    <row r="1118" spans="1:3" x14ac:dyDescent="0.35">
      <c r="A1118" s="224" t="s">
        <v>1516</v>
      </c>
      <c r="B1118" s="224" t="s">
        <v>661</v>
      </c>
      <c r="C1118" s="224">
        <v>2023</v>
      </c>
    </row>
    <row r="1119" spans="1:3" x14ac:dyDescent="0.35">
      <c r="A1119" s="224" t="s">
        <v>1517</v>
      </c>
      <c r="B1119" s="224" t="s">
        <v>661</v>
      </c>
      <c r="C1119" s="224">
        <v>2023</v>
      </c>
    </row>
    <row r="1120" spans="1:3" x14ac:dyDescent="0.35">
      <c r="A1120" s="224" t="s">
        <v>1518</v>
      </c>
      <c r="B1120" s="224" t="s">
        <v>661</v>
      </c>
      <c r="C1120" s="224">
        <v>2023</v>
      </c>
    </row>
    <row r="1121" spans="1:3" x14ac:dyDescent="0.35">
      <c r="A1121" s="224" t="s">
        <v>1519</v>
      </c>
      <c r="B1121" s="224" t="s">
        <v>661</v>
      </c>
      <c r="C1121" s="224">
        <v>2023</v>
      </c>
    </row>
    <row r="1122" spans="1:3" x14ac:dyDescent="0.35">
      <c r="A1122" s="224" t="s">
        <v>1520</v>
      </c>
      <c r="B1122" s="224" t="s">
        <v>661</v>
      </c>
      <c r="C1122" s="224">
        <v>2023</v>
      </c>
    </row>
    <row r="1123" spans="1:3" x14ac:dyDescent="0.35">
      <c r="A1123" s="224" t="s">
        <v>1521</v>
      </c>
      <c r="B1123" s="224" t="s">
        <v>661</v>
      </c>
      <c r="C1123" s="224">
        <v>2023</v>
      </c>
    </row>
    <row r="1124" spans="1:3" x14ac:dyDescent="0.35">
      <c r="A1124" s="224" t="s">
        <v>1522</v>
      </c>
      <c r="B1124" s="224" t="s">
        <v>661</v>
      </c>
      <c r="C1124" s="224">
        <v>2023</v>
      </c>
    </row>
    <row r="1125" spans="1:3" x14ac:dyDescent="0.35">
      <c r="A1125" s="224" t="s">
        <v>1523</v>
      </c>
      <c r="B1125" s="224" t="s">
        <v>661</v>
      </c>
      <c r="C1125" s="224">
        <v>2023</v>
      </c>
    </row>
    <row r="1126" spans="1:3" x14ac:dyDescent="0.35">
      <c r="A1126" s="224" t="s">
        <v>1524</v>
      </c>
      <c r="B1126" s="224" t="s">
        <v>661</v>
      </c>
      <c r="C1126" s="224">
        <v>2023</v>
      </c>
    </row>
    <row r="1127" spans="1:3" x14ac:dyDescent="0.35">
      <c r="A1127" s="224" t="s">
        <v>1525</v>
      </c>
      <c r="B1127" s="224" t="s">
        <v>661</v>
      </c>
      <c r="C1127" s="224">
        <v>2023</v>
      </c>
    </row>
    <row r="1128" spans="1:3" x14ac:dyDescent="0.35">
      <c r="A1128" s="224" t="s">
        <v>1526</v>
      </c>
      <c r="B1128" s="224" t="s">
        <v>661</v>
      </c>
      <c r="C1128" s="224">
        <v>2023</v>
      </c>
    </row>
    <row r="1129" spans="1:3" x14ac:dyDescent="0.35">
      <c r="A1129" s="224" t="s">
        <v>1527</v>
      </c>
      <c r="B1129" s="224" t="s">
        <v>661</v>
      </c>
      <c r="C1129" s="224">
        <v>2023</v>
      </c>
    </row>
    <row r="1130" spans="1:3" x14ac:dyDescent="0.35">
      <c r="A1130" s="224" t="s">
        <v>1528</v>
      </c>
      <c r="B1130" s="224" t="s">
        <v>661</v>
      </c>
      <c r="C1130" s="224">
        <v>2023</v>
      </c>
    </row>
    <row r="1131" spans="1:3" x14ac:dyDescent="0.35">
      <c r="A1131" s="224" t="s">
        <v>1529</v>
      </c>
      <c r="B1131" s="224" t="s">
        <v>661</v>
      </c>
      <c r="C1131" s="224">
        <v>2023</v>
      </c>
    </row>
    <row r="1132" spans="1:3" x14ac:dyDescent="0.35">
      <c r="A1132" s="224" t="s">
        <v>1530</v>
      </c>
      <c r="B1132" s="224" t="s">
        <v>661</v>
      </c>
      <c r="C1132" s="224">
        <v>2023</v>
      </c>
    </row>
    <row r="1133" spans="1:3" x14ac:dyDescent="0.35">
      <c r="A1133" s="224" t="s">
        <v>1531</v>
      </c>
      <c r="B1133" s="224" t="s">
        <v>661</v>
      </c>
      <c r="C1133" s="224">
        <v>2023</v>
      </c>
    </row>
    <row r="1134" spans="1:3" x14ac:dyDescent="0.35">
      <c r="A1134" s="224" t="s">
        <v>1532</v>
      </c>
      <c r="B1134" s="224" t="s">
        <v>661</v>
      </c>
      <c r="C1134" s="224">
        <v>2023</v>
      </c>
    </row>
    <row r="1135" spans="1:3" x14ac:dyDescent="0.35">
      <c r="A1135" s="224" t="s">
        <v>1533</v>
      </c>
      <c r="B1135" s="224" t="s">
        <v>661</v>
      </c>
      <c r="C1135" s="224">
        <v>2023</v>
      </c>
    </row>
    <row r="1136" spans="1:3" x14ac:dyDescent="0.35">
      <c r="A1136" s="224" t="s">
        <v>1534</v>
      </c>
      <c r="B1136" s="224" t="s">
        <v>661</v>
      </c>
      <c r="C1136" s="224">
        <v>2023</v>
      </c>
    </row>
    <row r="1137" spans="1:3" x14ac:dyDescent="0.35">
      <c r="A1137" s="224" t="s">
        <v>1535</v>
      </c>
      <c r="B1137" s="224" t="s">
        <v>695</v>
      </c>
      <c r="C1137" s="224">
        <v>2023</v>
      </c>
    </row>
    <row r="1138" spans="1:3" x14ac:dyDescent="0.35">
      <c r="A1138" s="224" t="s">
        <v>1536</v>
      </c>
      <c r="B1138" s="224" t="s">
        <v>695</v>
      </c>
      <c r="C1138" s="224">
        <v>2023</v>
      </c>
    </row>
    <row r="1139" spans="1:3" x14ac:dyDescent="0.35">
      <c r="A1139" s="224" t="s">
        <v>1537</v>
      </c>
      <c r="B1139" s="224" t="s">
        <v>695</v>
      </c>
      <c r="C1139" s="224">
        <v>2023</v>
      </c>
    </row>
    <row r="1140" spans="1:3" x14ac:dyDescent="0.35">
      <c r="A1140" s="224" t="s">
        <v>1538</v>
      </c>
      <c r="B1140" s="224" t="s">
        <v>695</v>
      </c>
      <c r="C1140" s="224">
        <v>2023</v>
      </c>
    </row>
    <row r="1141" spans="1:3" x14ac:dyDescent="0.35">
      <c r="A1141" s="224" t="s">
        <v>1539</v>
      </c>
      <c r="B1141" s="224" t="s">
        <v>695</v>
      </c>
      <c r="C1141" s="224">
        <v>2023</v>
      </c>
    </row>
    <row r="1142" spans="1:3" x14ac:dyDescent="0.35">
      <c r="A1142" s="224" t="s">
        <v>1540</v>
      </c>
      <c r="B1142" s="224" t="s">
        <v>695</v>
      </c>
      <c r="C1142" s="224">
        <v>2023</v>
      </c>
    </row>
    <row r="1143" spans="1:3" x14ac:dyDescent="0.35">
      <c r="A1143" s="224" t="s">
        <v>1541</v>
      </c>
      <c r="B1143" s="224" t="s">
        <v>695</v>
      </c>
      <c r="C1143" s="224">
        <v>2023</v>
      </c>
    </row>
    <row r="1144" spans="1:3" x14ac:dyDescent="0.35">
      <c r="A1144" s="224" t="s">
        <v>1542</v>
      </c>
      <c r="B1144" s="224" t="s">
        <v>695</v>
      </c>
      <c r="C1144" s="224">
        <v>2023</v>
      </c>
    </row>
    <row r="1145" spans="1:3" x14ac:dyDescent="0.35">
      <c r="A1145" s="224" t="s">
        <v>1543</v>
      </c>
      <c r="B1145" s="224" t="s">
        <v>695</v>
      </c>
      <c r="C1145" s="224">
        <v>2023</v>
      </c>
    </row>
    <row r="1146" spans="1:3" x14ac:dyDescent="0.35">
      <c r="A1146" s="224" t="s">
        <v>1544</v>
      </c>
      <c r="B1146" s="224" t="s">
        <v>695</v>
      </c>
      <c r="C1146" s="224">
        <v>2023</v>
      </c>
    </row>
    <row r="1147" spans="1:3" x14ac:dyDescent="0.35">
      <c r="A1147" s="224" t="s">
        <v>1545</v>
      </c>
      <c r="B1147" s="224" t="s">
        <v>695</v>
      </c>
      <c r="C1147" s="224">
        <v>2023</v>
      </c>
    </row>
    <row r="1148" spans="1:3" x14ac:dyDescent="0.35">
      <c r="A1148" s="224" t="s">
        <v>1546</v>
      </c>
      <c r="B1148" s="224" t="s">
        <v>695</v>
      </c>
      <c r="C1148" s="224">
        <v>2023</v>
      </c>
    </row>
    <row r="1149" spans="1:3" x14ac:dyDescent="0.35">
      <c r="A1149" s="224" t="s">
        <v>1547</v>
      </c>
      <c r="B1149" s="224" t="s">
        <v>695</v>
      </c>
      <c r="C1149" s="224">
        <v>2023</v>
      </c>
    </row>
    <row r="1150" spans="1:3" x14ac:dyDescent="0.35">
      <c r="A1150" s="224" t="s">
        <v>1548</v>
      </c>
      <c r="B1150" s="224" t="s">
        <v>695</v>
      </c>
      <c r="C1150" s="224">
        <v>2023</v>
      </c>
    </row>
    <row r="1151" spans="1:3" x14ac:dyDescent="0.35">
      <c r="A1151" s="224" t="s">
        <v>1549</v>
      </c>
      <c r="B1151" s="224" t="s">
        <v>695</v>
      </c>
      <c r="C1151" s="224">
        <v>2023</v>
      </c>
    </row>
    <row r="1152" spans="1:3" x14ac:dyDescent="0.35">
      <c r="A1152" s="224" t="s">
        <v>1550</v>
      </c>
      <c r="B1152" s="224" t="s">
        <v>695</v>
      </c>
      <c r="C1152" s="224">
        <v>2023</v>
      </c>
    </row>
    <row r="1153" spans="1:3" x14ac:dyDescent="0.35">
      <c r="A1153" s="224" t="s">
        <v>1551</v>
      </c>
      <c r="B1153" s="224" t="s">
        <v>695</v>
      </c>
      <c r="C1153" s="224">
        <v>2023</v>
      </c>
    </row>
    <row r="1154" spans="1:3" x14ac:dyDescent="0.35">
      <c r="A1154" s="224" t="s">
        <v>1552</v>
      </c>
      <c r="B1154" s="224" t="s">
        <v>695</v>
      </c>
      <c r="C1154" s="224">
        <v>2023</v>
      </c>
    </row>
    <row r="1155" spans="1:3" x14ac:dyDescent="0.35">
      <c r="A1155" s="224" t="s">
        <v>1553</v>
      </c>
      <c r="B1155" s="224" t="s">
        <v>695</v>
      </c>
      <c r="C1155" s="224">
        <v>2023</v>
      </c>
    </row>
    <row r="1156" spans="1:3" x14ac:dyDescent="0.35">
      <c r="A1156" s="224" t="s">
        <v>1554</v>
      </c>
      <c r="B1156" s="224" t="s">
        <v>695</v>
      </c>
      <c r="C1156" s="224">
        <v>2023</v>
      </c>
    </row>
    <row r="1157" spans="1:3" x14ac:dyDescent="0.35">
      <c r="A1157" s="224" t="s">
        <v>1555</v>
      </c>
      <c r="B1157" s="224" t="s">
        <v>695</v>
      </c>
      <c r="C1157" s="224">
        <v>2023</v>
      </c>
    </row>
    <row r="1158" spans="1:3" x14ac:dyDescent="0.35">
      <c r="A1158" s="224" t="s">
        <v>1556</v>
      </c>
      <c r="B1158" s="224" t="s">
        <v>695</v>
      </c>
      <c r="C1158" s="224">
        <v>2023</v>
      </c>
    </row>
    <row r="1159" spans="1:3" x14ac:dyDescent="0.35">
      <c r="A1159" s="224" t="s">
        <v>1557</v>
      </c>
      <c r="B1159" s="224" t="s">
        <v>695</v>
      </c>
      <c r="C1159" s="224">
        <v>2023</v>
      </c>
    </row>
    <row r="1160" spans="1:3" x14ac:dyDescent="0.35">
      <c r="A1160" s="224" t="s">
        <v>1558</v>
      </c>
      <c r="B1160" s="224" t="s">
        <v>695</v>
      </c>
      <c r="C1160" s="224">
        <v>2023</v>
      </c>
    </row>
    <row r="1161" spans="1:3" x14ac:dyDescent="0.35">
      <c r="A1161" s="224" t="s">
        <v>1559</v>
      </c>
      <c r="B1161" s="224" t="s">
        <v>695</v>
      </c>
      <c r="C1161" s="224">
        <v>2023</v>
      </c>
    </row>
    <row r="1162" spans="1:3" x14ac:dyDescent="0.35">
      <c r="A1162" s="224" t="s">
        <v>1560</v>
      </c>
      <c r="B1162" s="224" t="s">
        <v>695</v>
      </c>
      <c r="C1162" s="224">
        <v>2023</v>
      </c>
    </row>
    <row r="1163" spans="1:3" x14ac:dyDescent="0.35">
      <c r="A1163" s="224" t="s">
        <v>1561</v>
      </c>
      <c r="B1163" s="224" t="s">
        <v>695</v>
      </c>
      <c r="C1163" s="224">
        <v>2023</v>
      </c>
    </row>
    <row r="1164" spans="1:3" x14ac:dyDescent="0.35">
      <c r="A1164" s="224" t="s">
        <v>1562</v>
      </c>
      <c r="B1164" s="224" t="s">
        <v>695</v>
      </c>
      <c r="C1164" s="224">
        <v>2023</v>
      </c>
    </row>
    <row r="1165" spans="1:3" x14ac:dyDescent="0.35">
      <c r="A1165" s="224" t="s">
        <v>1563</v>
      </c>
      <c r="B1165" s="224" t="s">
        <v>695</v>
      </c>
      <c r="C1165" s="224">
        <v>2023</v>
      </c>
    </row>
    <row r="1166" spans="1:3" x14ac:dyDescent="0.35">
      <c r="A1166" s="224" t="s">
        <v>1564</v>
      </c>
      <c r="B1166" s="224" t="s">
        <v>695</v>
      </c>
      <c r="C1166" s="224">
        <v>2023</v>
      </c>
    </row>
    <row r="1167" spans="1:3" x14ac:dyDescent="0.35">
      <c r="A1167" s="224" t="s">
        <v>1565</v>
      </c>
      <c r="B1167" s="224" t="s">
        <v>695</v>
      </c>
      <c r="C1167" s="224">
        <v>2023</v>
      </c>
    </row>
    <row r="1168" spans="1:3" x14ac:dyDescent="0.35">
      <c r="A1168" s="224" t="s">
        <v>1566</v>
      </c>
      <c r="B1168" s="224" t="s">
        <v>695</v>
      </c>
      <c r="C1168" s="224">
        <v>2023</v>
      </c>
    </row>
    <row r="1169" spans="1:3" x14ac:dyDescent="0.35">
      <c r="A1169" s="224" t="s">
        <v>1567</v>
      </c>
      <c r="B1169" s="224" t="s">
        <v>695</v>
      </c>
      <c r="C1169" s="224">
        <v>2023</v>
      </c>
    </row>
    <row r="1170" spans="1:3" x14ac:dyDescent="0.35">
      <c r="A1170" s="224" t="s">
        <v>1568</v>
      </c>
      <c r="B1170" s="224" t="s">
        <v>695</v>
      </c>
      <c r="C1170" s="224">
        <v>2023</v>
      </c>
    </row>
    <row r="1171" spans="1:3" x14ac:dyDescent="0.35">
      <c r="A1171" s="224" t="s">
        <v>1569</v>
      </c>
      <c r="B1171" s="224" t="s">
        <v>695</v>
      </c>
      <c r="C1171" s="224">
        <v>2023</v>
      </c>
    </row>
    <row r="1172" spans="1:3" x14ac:dyDescent="0.35">
      <c r="A1172" s="224" t="s">
        <v>1570</v>
      </c>
      <c r="B1172" s="224" t="s">
        <v>695</v>
      </c>
      <c r="C1172" s="224">
        <v>2023</v>
      </c>
    </row>
    <row r="1173" spans="1:3" x14ac:dyDescent="0.35">
      <c r="A1173" s="224" t="s">
        <v>1571</v>
      </c>
      <c r="B1173" s="224" t="s">
        <v>695</v>
      </c>
      <c r="C1173" s="224">
        <v>2023</v>
      </c>
    </row>
    <row r="1174" spans="1:3" x14ac:dyDescent="0.35">
      <c r="A1174" s="224" t="s">
        <v>1572</v>
      </c>
      <c r="B1174" s="224" t="s">
        <v>695</v>
      </c>
      <c r="C1174" s="224">
        <v>2023</v>
      </c>
    </row>
    <row r="1175" spans="1:3" x14ac:dyDescent="0.35">
      <c r="A1175" s="224" t="s">
        <v>1573</v>
      </c>
      <c r="B1175" s="224" t="s">
        <v>695</v>
      </c>
      <c r="C1175" s="224">
        <v>2023</v>
      </c>
    </row>
    <row r="1176" spans="1:3" x14ac:dyDescent="0.35">
      <c r="A1176" s="224" t="s">
        <v>1574</v>
      </c>
      <c r="B1176" s="224" t="s">
        <v>695</v>
      </c>
      <c r="C1176" s="224">
        <v>2023</v>
      </c>
    </row>
    <row r="1177" spans="1:3" x14ac:dyDescent="0.35">
      <c r="A1177" s="224" t="s">
        <v>1575</v>
      </c>
      <c r="B1177" s="224" t="s">
        <v>695</v>
      </c>
      <c r="C1177" s="224">
        <v>2023</v>
      </c>
    </row>
    <row r="1178" spans="1:3" x14ac:dyDescent="0.35">
      <c r="A1178" s="224" t="s">
        <v>1576</v>
      </c>
      <c r="B1178" s="224" t="s">
        <v>695</v>
      </c>
      <c r="C1178" s="224">
        <v>2023</v>
      </c>
    </row>
    <row r="1179" spans="1:3" x14ac:dyDescent="0.35">
      <c r="A1179" s="224" t="s">
        <v>1577</v>
      </c>
      <c r="B1179" s="224" t="s">
        <v>695</v>
      </c>
      <c r="C1179" s="224">
        <v>2023</v>
      </c>
    </row>
    <row r="1180" spans="1:3" x14ac:dyDescent="0.35">
      <c r="A1180" s="224" t="s">
        <v>1578</v>
      </c>
      <c r="B1180" s="224" t="s">
        <v>695</v>
      </c>
      <c r="C1180" s="224">
        <v>2023</v>
      </c>
    </row>
    <row r="1181" spans="1:3" x14ac:dyDescent="0.35">
      <c r="A1181" s="224" t="s">
        <v>1579</v>
      </c>
      <c r="B1181" s="224" t="s">
        <v>695</v>
      </c>
      <c r="C1181" s="224">
        <v>2023</v>
      </c>
    </row>
    <row r="1182" spans="1:3" x14ac:dyDescent="0.35">
      <c r="A1182" s="224" t="s">
        <v>1580</v>
      </c>
      <c r="B1182" s="224" t="s">
        <v>695</v>
      </c>
      <c r="C1182" s="224">
        <v>2023</v>
      </c>
    </row>
    <row r="1183" spans="1:3" x14ac:dyDescent="0.35">
      <c r="A1183" s="224" t="s">
        <v>1581</v>
      </c>
      <c r="B1183" s="224" t="s">
        <v>695</v>
      </c>
      <c r="C1183" s="224">
        <v>2023</v>
      </c>
    </row>
    <row r="1184" spans="1:3" x14ac:dyDescent="0.35">
      <c r="A1184" s="224" t="s">
        <v>1582</v>
      </c>
      <c r="B1184" s="224" t="s">
        <v>695</v>
      </c>
      <c r="C1184" s="224">
        <v>2023</v>
      </c>
    </row>
    <row r="1185" spans="1:3" x14ac:dyDescent="0.35">
      <c r="A1185" s="224" t="s">
        <v>1583</v>
      </c>
      <c r="B1185" s="224" t="s">
        <v>695</v>
      </c>
      <c r="C1185" s="224">
        <v>2023</v>
      </c>
    </row>
    <row r="1186" spans="1:3" x14ac:dyDescent="0.35">
      <c r="A1186" s="224" t="s">
        <v>1584</v>
      </c>
      <c r="B1186" s="224" t="s">
        <v>712</v>
      </c>
      <c r="C1186" s="224">
        <v>2023</v>
      </c>
    </row>
    <row r="1187" spans="1:3" x14ac:dyDescent="0.35">
      <c r="A1187" s="224" t="s">
        <v>1459</v>
      </c>
      <c r="B1187" s="224" t="s">
        <v>712</v>
      </c>
      <c r="C1187" s="224">
        <v>2023</v>
      </c>
    </row>
    <row r="1188" spans="1:3" x14ac:dyDescent="0.35">
      <c r="A1188" s="224" t="s">
        <v>1585</v>
      </c>
      <c r="B1188" s="224" t="s">
        <v>712</v>
      </c>
      <c r="C1188" s="224">
        <v>2023</v>
      </c>
    </row>
    <row r="1189" spans="1:3" x14ac:dyDescent="0.35">
      <c r="A1189" s="224" t="s">
        <v>1586</v>
      </c>
      <c r="B1189" s="224" t="s">
        <v>712</v>
      </c>
      <c r="C1189" s="224">
        <v>2023</v>
      </c>
    </row>
    <row r="1190" spans="1:3" x14ac:dyDescent="0.35">
      <c r="A1190" s="224" t="s">
        <v>1587</v>
      </c>
      <c r="B1190" s="224" t="s">
        <v>712</v>
      </c>
      <c r="C1190" s="224">
        <v>2023</v>
      </c>
    </row>
    <row r="1191" spans="1:3" x14ac:dyDescent="0.35">
      <c r="A1191" s="224" t="s">
        <v>1588</v>
      </c>
      <c r="B1191" s="224" t="s">
        <v>712</v>
      </c>
      <c r="C1191" s="224">
        <v>2023</v>
      </c>
    </row>
    <row r="1192" spans="1:3" x14ac:dyDescent="0.35">
      <c r="A1192" s="224" t="s">
        <v>1589</v>
      </c>
      <c r="B1192" s="224" t="s">
        <v>712</v>
      </c>
      <c r="C1192" s="224">
        <v>2023</v>
      </c>
    </row>
    <row r="1193" spans="1:3" x14ac:dyDescent="0.35">
      <c r="A1193" s="224" t="s">
        <v>1590</v>
      </c>
      <c r="B1193" s="224" t="s">
        <v>712</v>
      </c>
      <c r="C1193" s="224">
        <v>2023</v>
      </c>
    </row>
    <row r="1194" spans="1:3" x14ac:dyDescent="0.35">
      <c r="A1194" s="224" t="s">
        <v>1591</v>
      </c>
      <c r="B1194" s="224" t="s">
        <v>712</v>
      </c>
      <c r="C1194" s="224">
        <v>2023</v>
      </c>
    </row>
    <row r="1195" spans="1:3" x14ac:dyDescent="0.35">
      <c r="A1195" s="224" t="s">
        <v>1592</v>
      </c>
      <c r="B1195" s="224" t="s">
        <v>712</v>
      </c>
      <c r="C1195" s="224">
        <v>2023</v>
      </c>
    </row>
    <row r="1196" spans="1:3" x14ac:dyDescent="0.35">
      <c r="A1196" s="224" t="s">
        <v>1593</v>
      </c>
      <c r="B1196" s="224" t="s">
        <v>712</v>
      </c>
      <c r="C1196" s="224">
        <v>2023</v>
      </c>
    </row>
    <row r="1197" spans="1:3" x14ac:dyDescent="0.35">
      <c r="A1197" s="224" t="s">
        <v>1594</v>
      </c>
      <c r="B1197" s="224" t="s">
        <v>712</v>
      </c>
      <c r="C1197" s="224">
        <v>2023</v>
      </c>
    </row>
    <row r="1198" spans="1:3" x14ac:dyDescent="0.35">
      <c r="A1198" s="224" t="s">
        <v>1595</v>
      </c>
      <c r="B1198" s="224" t="s">
        <v>712</v>
      </c>
      <c r="C1198" s="224">
        <v>2023</v>
      </c>
    </row>
    <row r="1199" spans="1:3" x14ac:dyDescent="0.35">
      <c r="A1199" s="224" t="s">
        <v>1596</v>
      </c>
      <c r="B1199" s="224" t="s">
        <v>712</v>
      </c>
      <c r="C1199" s="224">
        <v>2023</v>
      </c>
    </row>
    <row r="1200" spans="1:3" x14ac:dyDescent="0.35">
      <c r="A1200" s="224" t="s">
        <v>1597</v>
      </c>
      <c r="B1200" s="224" t="s">
        <v>712</v>
      </c>
      <c r="C1200" s="224">
        <v>2023</v>
      </c>
    </row>
    <row r="1201" spans="1:3" x14ac:dyDescent="0.35">
      <c r="A1201" s="224" t="s">
        <v>1598</v>
      </c>
      <c r="B1201" s="224" t="s">
        <v>712</v>
      </c>
      <c r="C1201" s="224">
        <v>2023</v>
      </c>
    </row>
    <row r="1202" spans="1:3" x14ac:dyDescent="0.35">
      <c r="A1202" s="224" t="s">
        <v>1599</v>
      </c>
      <c r="B1202" s="224" t="s">
        <v>712</v>
      </c>
      <c r="C1202" s="224">
        <v>2023</v>
      </c>
    </row>
    <row r="1203" spans="1:3" x14ac:dyDescent="0.35">
      <c r="A1203" s="224" t="s">
        <v>1600</v>
      </c>
      <c r="B1203" s="224" t="s">
        <v>712</v>
      </c>
      <c r="C1203" s="224">
        <v>2023</v>
      </c>
    </row>
    <row r="1204" spans="1:3" x14ac:dyDescent="0.35">
      <c r="A1204" s="224" t="s">
        <v>1601</v>
      </c>
      <c r="B1204" s="224" t="s">
        <v>712</v>
      </c>
      <c r="C1204" s="224">
        <v>2023</v>
      </c>
    </row>
    <row r="1205" spans="1:3" x14ac:dyDescent="0.35">
      <c r="A1205" s="224" t="s">
        <v>1602</v>
      </c>
      <c r="B1205" s="224" t="s">
        <v>712</v>
      </c>
      <c r="C1205" s="224">
        <v>2023</v>
      </c>
    </row>
    <row r="1206" spans="1:3" x14ac:dyDescent="0.35">
      <c r="A1206" s="224" t="s">
        <v>1603</v>
      </c>
      <c r="B1206" s="224" t="s">
        <v>712</v>
      </c>
      <c r="C1206" s="224">
        <v>2023</v>
      </c>
    </row>
    <row r="1207" spans="1:3" x14ac:dyDescent="0.35">
      <c r="A1207" s="224" t="s">
        <v>1604</v>
      </c>
      <c r="B1207" s="224" t="s">
        <v>712</v>
      </c>
      <c r="C1207" s="224">
        <v>2023</v>
      </c>
    </row>
    <row r="1208" spans="1:3" x14ac:dyDescent="0.35">
      <c r="A1208" s="224" t="s">
        <v>1605</v>
      </c>
      <c r="B1208" s="224" t="s">
        <v>712</v>
      </c>
      <c r="C1208" s="224">
        <v>2023</v>
      </c>
    </row>
    <row r="1209" spans="1:3" x14ac:dyDescent="0.35">
      <c r="A1209" s="224" t="s">
        <v>1606</v>
      </c>
      <c r="B1209" s="224" t="s">
        <v>712</v>
      </c>
      <c r="C1209" s="224">
        <v>2023</v>
      </c>
    </row>
    <row r="1210" spans="1:3" x14ac:dyDescent="0.35">
      <c r="A1210" s="224" t="s">
        <v>1607</v>
      </c>
      <c r="B1210" s="224" t="s">
        <v>712</v>
      </c>
      <c r="C1210" s="224">
        <v>2023</v>
      </c>
    </row>
    <row r="1211" spans="1:3" x14ac:dyDescent="0.35">
      <c r="A1211" s="224" t="s">
        <v>1608</v>
      </c>
      <c r="B1211" s="224" t="s">
        <v>712</v>
      </c>
      <c r="C1211" s="224">
        <v>2023</v>
      </c>
    </row>
    <row r="1212" spans="1:3" x14ac:dyDescent="0.35">
      <c r="A1212" s="224" t="s">
        <v>1609</v>
      </c>
      <c r="B1212" s="224" t="s">
        <v>712</v>
      </c>
      <c r="C1212" s="224">
        <v>2023</v>
      </c>
    </row>
    <row r="1213" spans="1:3" x14ac:dyDescent="0.35">
      <c r="A1213" s="224" t="s">
        <v>1610</v>
      </c>
      <c r="B1213" s="224" t="s">
        <v>712</v>
      </c>
      <c r="C1213" s="224">
        <v>2023</v>
      </c>
    </row>
    <row r="1214" spans="1:3" x14ac:dyDescent="0.35">
      <c r="A1214" s="224" t="s">
        <v>1611</v>
      </c>
      <c r="B1214" s="224" t="s">
        <v>712</v>
      </c>
      <c r="C1214" s="224">
        <v>2023</v>
      </c>
    </row>
    <row r="1215" spans="1:3" x14ac:dyDescent="0.35">
      <c r="A1215" s="224" t="s">
        <v>1612</v>
      </c>
      <c r="B1215" s="224" t="s">
        <v>712</v>
      </c>
      <c r="C1215" s="224">
        <v>2023</v>
      </c>
    </row>
    <row r="1216" spans="1:3" x14ac:dyDescent="0.35">
      <c r="A1216" s="224" t="s">
        <v>1613</v>
      </c>
      <c r="B1216" s="224" t="s">
        <v>712</v>
      </c>
      <c r="C1216" s="224">
        <v>2023</v>
      </c>
    </row>
    <row r="1217" spans="1:3" x14ac:dyDescent="0.35">
      <c r="A1217" s="224" t="s">
        <v>1614</v>
      </c>
      <c r="B1217" s="224" t="s">
        <v>712</v>
      </c>
      <c r="C1217" s="224">
        <v>2023</v>
      </c>
    </row>
    <row r="1218" spans="1:3" x14ac:dyDescent="0.35">
      <c r="A1218" s="224" t="s">
        <v>1615</v>
      </c>
      <c r="B1218" s="224" t="s">
        <v>712</v>
      </c>
      <c r="C1218" s="224">
        <v>2023</v>
      </c>
    </row>
    <row r="1219" spans="1:3" x14ac:dyDescent="0.35">
      <c r="A1219" s="224" t="s">
        <v>1616</v>
      </c>
      <c r="B1219" s="224" t="s">
        <v>712</v>
      </c>
      <c r="C1219" s="224">
        <v>2023</v>
      </c>
    </row>
    <row r="1220" spans="1:3" x14ac:dyDescent="0.35">
      <c r="A1220" s="224" t="s">
        <v>1617</v>
      </c>
      <c r="B1220" s="224" t="s">
        <v>712</v>
      </c>
      <c r="C1220" s="224">
        <v>2023</v>
      </c>
    </row>
    <row r="1221" spans="1:3" x14ac:dyDescent="0.35">
      <c r="A1221" s="224" t="s">
        <v>1618</v>
      </c>
      <c r="B1221" s="224" t="s">
        <v>712</v>
      </c>
      <c r="C1221" s="224">
        <v>2023</v>
      </c>
    </row>
    <row r="1222" spans="1:3" x14ac:dyDescent="0.35">
      <c r="A1222" s="224" t="s">
        <v>1619</v>
      </c>
      <c r="B1222" s="224" t="s">
        <v>712</v>
      </c>
      <c r="C1222" s="224">
        <v>2023</v>
      </c>
    </row>
    <row r="1223" spans="1:3" x14ac:dyDescent="0.35">
      <c r="A1223" s="224" t="s">
        <v>1620</v>
      </c>
      <c r="B1223" s="224" t="s">
        <v>712</v>
      </c>
      <c r="C1223" s="224">
        <v>2023</v>
      </c>
    </row>
    <row r="1224" spans="1:3" x14ac:dyDescent="0.35">
      <c r="A1224" s="224" t="s">
        <v>1621</v>
      </c>
      <c r="B1224" s="224" t="s">
        <v>712</v>
      </c>
      <c r="C1224" s="224">
        <v>2023</v>
      </c>
    </row>
    <row r="1225" spans="1:3" x14ac:dyDescent="0.35">
      <c r="A1225" s="224" t="s">
        <v>1622</v>
      </c>
      <c r="B1225" s="224" t="s">
        <v>712</v>
      </c>
      <c r="C1225" s="224">
        <v>2023</v>
      </c>
    </row>
    <row r="1226" spans="1:3" x14ac:dyDescent="0.35">
      <c r="A1226" s="224" t="s">
        <v>1623</v>
      </c>
      <c r="B1226" s="224" t="s">
        <v>712</v>
      </c>
      <c r="C1226" s="224">
        <v>2023</v>
      </c>
    </row>
    <row r="1227" spans="1:3" x14ac:dyDescent="0.35">
      <c r="A1227" s="224" t="s">
        <v>1624</v>
      </c>
      <c r="B1227" s="224" t="s">
        <v>712</v>
      </c>
      <c r="C1227" s="224">
        <v>2023</v>
      </c>
    </row>
    <row r="1228" spans="1:3" x14ac:dyDescent="0.35">
      <c r="A1228" s="224" t="s">
        <v>1625</v>
      </c>
      <c r="B1228" s="224" t="s">
        <v>712</v>
      </c>
      <c r="C1228" s="224">
        <v>2023</v>
      </c>
    </row>
    <row r="1229" spans="1:3" x14ac:dyDescent="0.35">
      <c r="A1229" s="224" t="s">
        <v>1626</v>
      </c>
      <c r="B1229" s="224" t="s">
        <v>712</v>
      </c>
      <c r="C1229" s="224">
        <v>2023</v>
      </c>
    </row>
    <row r="1230" spans="1:3" x14ac:dyDescent="0.35">
      <c r="A1230" s="224" t="s">
        <v>1627</v>
      </c>
      <c r="B1230" s="224" t="s">
        <v>712</v>
      </c>
      <c r="C1230" s="224">
        <v>2023</v>
      </c>
    </row>
    <row r="1231" spans="1:3" x14ac:dyDescent="0.35">
      <c r="A1231" s="224" t="s">
        <v>1628</v>
      </c>
      <c r="B1231" s="224" t="s">
        <v>712</v>
      </c>
      <c r="C1231" s="224">
        <v>2023</v>
      </c>
    </row>
    <row r="1232" spans="1:3" x14ac:dyDescent="0.35">
      <c r="A1232" s="187" t="s">
        <v>1629</v>
      </c>
      <c r="B1232" s="224" t="s">
        <v>725</v>
      </c>
      <c r="C1232" s="224">
        <v>2023</v>
      </c>
    </row>
    <row r="1233" spans="1:3" x14ac:dyDescent="0.35">
      <c r="A1233" s="187" t="s">
        <v>1630</v>
      </c>
      <c r="B1233" s="224" t="s">
        <v>725</v>
      </c>
      <c r="C1233" s="224">
        <v>2023</v>
      </c>
    </row>
    <row r="1234" spans="1:3" x14ac:dyDescent="0.35">
      <c r="A1234" s="187" t="s">
        <v>1631</v>
      </c>
      <c r="B1234" s="224" t="s">
        <v>725</v>
      </c>
      <c r="C1234" s="224">
        <v>2023</v>
      </c>
    </row>
    <row r="1235" spans="1:3" x14ac:dyDescent="0.35">
      <c r="A1235" s="187" t="s">
        <v>1632</v>
      </c>
      <c r="B1235" s="224" t="s">
        <v>725</v>
      </c>
      <c r="C1235" s="224">
        <v>2023</v>
      </c>
    </row>
    <row r="1236" spans="1:3" x14ac:dyDescent="0.35">
      <c r="A1236" s="187" t="s">
        <v>1633</v>
      </c>
      <c r="B1236" s="224" t="s">
        <v>725</v>
      </c>
      <c r="C1236" s="224">
        <v>2023</v>
      </c>
    </row>
    <row r="1237" spans="1:3" x14ac:dyDescent="0.35">
      <c r="A1237" s="187" t="s">
        <v>1634</v>
      </c>
      <c r="B1237" s="224" t="s">
        <v>725</v>
      </c>
      <c r="C1237" s="224">
        <v>2023</v>
      </c>
    </row>
    <row r="1238" spans="1:3" x14ac:dyDescent="0.35">
      <c r="A1238" s="187" t="s">
        <v>1635</v>
      </c>
      <c r="B1238" s="224" t="s">
        <v>725</v>
      </c>
      <c r="C1238" s="224">
        <v>2023</v>
      </c>
    </row>
    <row r="1239" spans="1:3" x14ac:dyDescent="0.35">
      <c r="A1239" s="187" t="s">
        <v>1636</v>
      </c>
      <c r="B1239" s="224" t="s">
        <v>725</v>
      </c>
      <c r="C1239" s="224">
        <v>2023</v>
      </c>
    </row>
    <row r="1240" spans="1:3" x14ac:dyDescent="0.35">
      <c r="A1240" s="187" t="s">
        <v>1637</v>
      </c>
      <c r="B1240" s="224" t="s">
        <v>725</v>
      </c>
      <c r="C1240" s="224">
        <v>2023</v>
      </c>
    </row>
    <row r="1241" spans="1:3" x14ac:dyDescent="0.35">
      <c r="A1241" s="187" t="s">
        <v>1638</v>
      </c>
      <c r="B1241" s="224" t="s">
        <v>725</v>
      </c>
      <c r="C1241" s="224">
        <v>2023</v>
      </c>
    </row>
    <row r="1242" spans="1:3" x14ac:dyDescent="0.35">
      <c r="A1242" s="187" t="s">
        <v>1639</v>
      </c>
      <c r="B1242" s="224" t="s">
        <v>725</v>
      </c>
      <c r="C1242" s="224">
        <v>2023</v>
      </c>
    </row>
    <row r="1243" spans="1:3" x14ac:dyDescent="0.35">
      <c r="A1243" s="187" t="s">
        <v>1640</v>
      </c>
      <c r="B1243" s="224" t="s">
        <v>725</v>
      </c>
      <c r="C1243" s="224">
        <v>2023</v>
      </c>
    </row>
    <row r="1244" spans="1:3" x14ac:dyDescent="0.35">
      <c r="A1244" s="187" t="s">
        <v>1641</v>
      </c>
      <c r="B1244" s="224" t="s">
        <v>725</v>
      </c>
      <c r="C1244" s="224">
        <v>2023</v>
      </c>
    </row>
    <row r="1245" spans="1:3" x14ac:dyDescent="0.35">
      <c r="A1245" s="187" t="s">
        <v>1642</v>
      </c>
      <c r="B1245" s="224" t="s">
        <v>725</v>
      </c>
      <c r="C1245" s="224">
        <v>2023</v>
      </c>
    </row>
    <row r="1246" spans="1:3" x14ac:dyDescent="0.35">
      <c r="A1246" s="187" t="s">
        <v>1643</v>
      </c>
      <c r="B1246" s="224" t="s">
        <v>725</v>
      </c>
      <c r="C1246" s="224">
        <v>2023</v>
      </c>
    </row>
    <row r="1247" spans="1:3" x14ac:dyDescent="0.35">
      <c r="A1247" s="187" t="s">
        <v>1644</v>
      </c>
      <c r="B1247" s="224" t="s">
        <v>725</v>
      </c>
      <c r="C1247" s="224">
        <v>2023</v>
      </c>
    </row>
    <row r="1248" spans="1:3" x14ac:dyDescent="0.35">
      <c r="A1248" s="187" t="s">
        <v>1645</v>
      </c>
      <c r="B1248" s="224" t="s">
        <v>725</v>
      </c>
      <c r="C1248" s="224">
        <v>2023</v>
      </c>
    </row>
    <row r="1249" spans="1:3" x14ac:dyDescent="0.35">
      <c r="A1249" s="187" t="s">
        <v>1646</v>
      </c>
      <c r="B1249" s="224" t="s">
        <v>725</v>
      </c>
      <c r="C1249" s="224">
        <v>2023</v>
      </c>
    </row>
    <row r="1250" spans="1:3" x14ac:dyDescent="0.35">
      <c r="A1250" s="187" t="s">
        <v>1647</v>
      </c>
      <c r="B1250" s="224" t="s">
        <v>725</v>
      </c>
      <c r="C1250" s="224">
        <v>2023</v>
      </c>
    </row>
    <row r="1251" spans="1:3" x14ac:dyDescent="0.35">
      <c r="A1251" s="187" t="s">
        <v>1648</v>
      </c>
      <c r="B1251" s="224" t="s">
        <v>725</v>
      </c>
      <c r="C1251" s="224">
        <v>2023</v>
      </c>
    </row>
    <row r="1252" spans="1:3" x14ac:dyDescent="0.35">
      <c r="A1252" s="187" t="s">
        <v>1649</v>
      </c>
      <c r="B1252" s="224" t="s">
        <v>725</v>
      </c>
      <c r="C1252" s="224">
        <v>2023</v>
      </c>
    </row>
    <row r="1253" spans="1:3" x14ac:dyDescent="0.35">
      <c r="A1253" s="187" t="s">
        <v>1650</v>
      </c>
      <c r="B1253" s="224" t="s">
        <v>725</v>
      </c>
      <c r="C1253" s="224">
        <v>2023</v>
      </c>
    </row>
    <row r="1254" spans="1:3" x14ac:dyDescent="0.35">
      <c r="A1254" s="187" t="s">
        <v>1651</v>
      </c>
      <c r="B1254" s="224" t="s">
        <v>725</v>
      </c>
      <c r="C1254" s="224">
        <v>2023</v>
      </c>
    </row>
    <row r="1255" spans="1:3" x14ac:dyDescent="0.35">
      <c r="A1255" s="187" t="s">
        <v>1652</v>
      </c>
      <c r="B1255" s="224" t="s">
        <v>725</v>
      </c>
      <c r="C1255" s="224">
        <v>2023</v>
      </c>
    </row>
    <row r="1256" spans="1:3" x14ac:dyDescent="0.35">
      <c r="A1256" s="187" t="s">
        <v>1653</v>
      </c>
      <c r="B1256" s="224" t="s">
        <v>725</v>
      </c>
      <c r="C1256" s="224">
        <v>2023</v>
      </c>
    </row>
    <row r="1257" spans="1:3" x14ac:dyDescent="0.35">
      <c r="A1257" s="187" t="s">
        <v>1654</v>
      </c>
      <c r="B1257" s="224" t="s">
        <v>725</v>
      </c>
      <c r="C1257" s="224">
        <v>2023</v>
      </c>
    </row>
    <row r="1258" spans="1:3" x14ac:dyDescent="0.35">
      <c r="A1258" s="187" t="s">
        <v>1655</v>
      </c>
      <c r="B1258" s="224" t="s">
        <v>725</v>
      </c>
      <c r="C1258" s="224">
        <v>2023</v>
      </c>
    </row>
    <row r="1259" spans="1:3" x14ac:dyDescent="0.35">
      <c r="A1259" s="187" t="s">
        <v>1656</v>
      </c>
      <c r="B1259" s="224" t="s">
        <v>725</v>
      </c>
      <c r="C1259" s="224">
        <v>2023</v>
      </c>
    </row>
    <row r="1260" spans="1:3" x14ac:dyDescent="0.35">
      <c r="A1260" s="187" t="s">
        <v>1657</v>
      </c>
      <c r="B1260" s="224" t="s">
        <v>725</v>
      </c>
      <c r="C1260" s="224">
        <v>2023</v>
      </c>
    </row>
    <row r="1261" spans="1:3" x14ac:dyDescent="0.35">
      <c r="A1261" s="187" t="s">
        <v>1658</v>
      </c>
      <c r="B1261" s="224" t="s">
        <v>725</v>
      </c>
      <c r="C1261" s="224">
        <v>2023</v>
      </c>
    </row>
    <row r="1262" spans="1:3" x14ac:dyDescent="0.35">
      <c r="A1262" s="187" t="s">
        <v>1659</v>
      </c>
      <c r="B1262" s="224" t="s">
        <v>725</v>
      </c>
      <c r="C1262" s="224">
        <v>2023</v>
      </c>
    </row>
    <row r="1263" spans="1:3" x14ac:dyDescent="0.35">
      <c r="A1263" s="187" t="s">
        <v>1660</v>
      </c>
      <c r="B1263" s="224" t="s">
        <v>725</v>
      </c>
      <c r="C1263" s="224">
        <v>2023</v>
      </c>
    </row>
    <row r="1264" spans="1:3" x14ac:dyDescent="0.35">
      <c r="A1264" s="187" t="s">
        <v>1661</v>
      </c>
      <c r="B1264" s="224" t="s">
        <v>725</v>
      </c>
      <c r="C1264" s="224">
        <v>2023</v>
      </c>
    </row>
    <row r="1265" spans="1:3" x14ac:dyDescent="0.35">
      <c r="A1265" s="187" t="s">
        <v>1662</v>
      </c>
      <c r="B1265" s="224" t="s">
        <v>725</v>
      </c>
      <c r="C1265" s="224">
        <v>2023</v>
      </c>
    </row>
    <row r="1266" spans="1:3" x14ac:dyDescent="0.35">
      <c r="A1266" s="187" t="s">
        <v>1663</v>
      </c>
      <c r="B1266" s="224" t="s">
        <v>725</v>
      </c>
      <c r="C1266" s="224">
        <v>2023</v>
      </c>
    </row>
    <row r="1267" spans="1:3" x14ac:dyDescent="0.35">
      <c r="A1267" s="187" t="s">
        <v>1664</v>
      </c>
      <c r="B1267" s="224" t="s">
        <v>725</v>
      </c>
      <c r="C1267" s="224">
        <v>2023</v>
      </c>
    </row>
    <row r="1268" spans="1:3" x14ac:dyDescent="0.35">
      <c r="A1268" s="187" t="s">
        <v>1665</v>
      </c>
      <c r="B1268" s="224" t="s">
        <v>725</v>
      </c>
      <c r="C1268" s="224">
        <v>2023</v>
      </c>
    </row>
    <row r="1269" spans="1:3" x14ac:dyDescent="0.35">
      <c r="A1269" s="187" t="s">
        <v>1666</v>
      </c>
      <c r="B1269" s="224" t="s">
        <v>725</v>
      </c>
      <c r="C1269" s="224">
        <v>2023</v>
      </c>
    </row>
    <row r="1270" spans="1:3" x14ac:dyDescent="0.35">
      <c r="A1270" s="187" t="s">
        <v>1667</v>
      </c>
      <c r="B1270" s="224" t="s">
        <v>725</v>
      </c>
      <c r="C1270" s="224">
        <v>2023</v>
      </c>
    </row>
    <row r="1271" spans="1:3" x14ac:dyDescent="0.35">
      <c r="A1271" s="187" t="s">
        <v>1668</v>
      </c>
      <c r="B1271" s="224" t="s">
        <v>725</v>
      </c>
      <c r="C1271" s="224">
        <v>2023</v>
      </c>
    </row>
    <row r="1272" spans="1:3" x14ac:dyDescent="0.35">
      <c r="A1272" s="187" t="s">
        <v>1669</v>
      </c>
      <c r="B1272" s="224" t="s">
        <v>725</v>
      </c>
      <c r="C1272" s="224">
        <v>2023</v>
      </c>
    </row>
    <row r="1273" spans="1:3" x14ac:dyDescent="0.35">
      <c r="A1273" s="187" t="s">
        <v>1670</v>
      </c>
      <c r="B1273" s="224" t="s">
        <v>725</v>
      </c>
      <c r="C1273" s="224">
        <v>2023</v>
      </c>
    </row>
    <row r="1274" spans="1:3" x14ac:dyDescent="0.35">
      <c r="A1274" s="187" t="s">
        <v>1671</v>
      </c>
      <c r="B1274" s="224" t="s">
        <v>725</v>
      </c>
      <c r="C1274" s="224">
        <v>2023</v>
      </c>
    </row>
    <row r="1275" spans="1:3" x14ac:dyDescent="0.35">
      <c r="A1275" s="187" t="s">
        <v>1672</v>
      </c>
      <c r="B1275" s="224" t="s">
        <v>725</v>
      </c>
      <c r="C1275" s="224">
        <v>2023</v>
      </c>
    </row>
    <row r="1276" spans="1:3" x14ac:dyDescent="0.35">
      <c r="A1276" s="185" t="s">
        <v>1673</v>
      </c>
      <c r="B1276" s="224" t="s">
        <v>725</v>
      </c>
      <c r="C1276" s="224">
        <v>2023</v>
      </c>
    </row>
    <row r="1277" spans="1:3" x14ac:dyDescent="0.35">
      <c r="A1277" s="224" t="s">
        <v>1674</v>
      </c>
      <c r="B1277" s="224" t="s">
        <v>760</v>
      </c>
      <c r="C1277" s="224">
        <v>2023</v>
      </c>
    </row>
    <row r="1278" spans="1:3" x14ac:dyDescent="0.35">
      <c r="A1278" s="224" t="s">
        <v>1675</v>
      </c>
      <c r="B1278" s="224" t="s">
        <v>760</v>
      </c>
      <c r="C1278" s="224">
        <v>2023</v>
      </c>
    </row>
    <row r="1279" spans="1:3" x14ac:dyDescent="0.35">
      <c r="A1279" s="224" t="s">
        <v>1676</v>
      </c>
      <c r="B1279" s="224" t="s">
        <v>760</v>
      </c>
      <c r="C1279" s="224">
        <v>2023</v>
      </c>
    </row>
    <row r="1280" spans="1:3" x14ac:dyDescent="0.35">
      <c r="A1280" s="224" t="s">
        <v>1677</v>
      </c>
      <c r="B1280" s="224" t="s">
        <v>760</v>
      </c>
      <c r="C1280" s="224">
        <v>2023</v>
      </c>
    </row>
    <row r="1281" spans="1:3" x14ac:dyDescent="0.35">
      <c r="A1281" s="224" t="s">
        <v>1678</v>
      </c>
      <c r="B1281" s="224" t="s">
        <v>760</v>
      </c>
      <c r="C1281" s="224">
        <v>2023</v>
      </c>
    </row>
    <row r="1282" spans="1:3" x14ac:dyDescent="0.35">
      <c r="A1282" s="224" t="s">
        <v>1679</v>
      </c>
      <c r="B1282" s="224" t="s">
        <v>760</v>
      </c>
      <c r="C1282" s="224">
        <v>2023</v>
      </c>
    </row>
    <row r="1283" spans="1:3" x14ac:dyDescent="0.35">
      <c r="A1283" s="224" t="s">
        <v>1680</v>
      </c>
      <c r="B1283" s="224" t="s">
        <v>760</v>
      </c>
      <c r="C1283" s="224">
        <v>2023</v>
      </c>
    </row>
    <row r="1284" spans="1:3" x14ac:dyDescent="0.35">
      <c r="A1284" s="224" t="s">
        <v>1681</v>
      </c>
      <c r="B1284" s="224" t="s">
        <v>760</v>
      </c>
      <c r="C1284" s="224">
        <v>2023</v>
      </c>
    </row>
    <row r="1285" spans="1:3" x14ac:dyDescent="0.35">
      <c r="A1285" s="224" t="s">
        <v>1682</v>
      </c>
      <c r="B1285" s="224" t="s">
        <v>760</v>
      </c>
      <c r="C1285" s="224">
        <v>2023</v>
      </c>
    </row>
    <row r="1286" spans="1:3" x14ac:dyDescent="0.35">
      <c r="A1286" s="224" t="s">
        <v>1683</v>
      </c>
      <c r="B1286" s="224" t="s">
        <v>760</v>
      </c>
      <c r="C1286" s="224">
        <v>2023</v>
      </c>
    </row>
    <row r="1287" spans="1:3" x14ac:dyDescent="0.35">
      <c r="A1287" s="224" t="s">
        <v>1684</v>
      </c>
      <c r="B1287" s="224" t="s">
        <v>760</v>
      </c>
      <c r="C1287" s="224">
        <v>2023</v>
      </c>
    </row>
    <row r="1288" spans="1:3" x14ac:dyDescent="0.35">
      <c r="A1288" s="224" t="s">
        <v>1685</v>
      </c>
      <c r="B1288" s="224" t="s">
        <v>760</v>
      </c>
      <c r="C1288" s="224">
        <v>2023</v>
      </c>
    </row>
    <row r="1289" spans="1:3" x14ac:dyDescent="0.35">
      <c r="A1289" s="224" t="s">
        <v>1686</v>
      </c>
      <c r="B1289" s="224" t="s">
        <v>760</v>
      </c>
      <c r="C1289" s="224">
        <v>2023</v>
      </c>
    </row>
    <row r="1290" spans="1:3" x14ac:dyDescent="0.35">
      <c r="A1290" s="224" t="s">
        <v>1687</v>
      </c>
      <c r="B1290" s="224" t="s">
        <v>760</v>
      </c>
      <c r="C1290" s="224">
        <v>2023</v>
      </c>
    </row>
    <row r="1291" spans="1:3" x14ac:dyDescent="0.35">
      <c r="A1291" s="224" t="s">
        <v>1688</v>
      </c>
      <c r="B1291" s="224" t="s">
        <v>760</v>
      </c>
      <c r="C1291" s="224">
        <v>2023</v>
      </c>
    </row>
    <row r="1292" spans="1:3" x14ac:dyDescent="0.35">
      <c r="A1292" s="224" t="s">
        <v>1689</v>
      </c>
      <c r="B1292" s="224" t="s">
        <v>760</v>
      </c>
      <c r="C1292" s="224">
        <v>2023</v>
      </c>
    </row>
    <row r="1293" spans="1:3" x14ac:dyDescent="0.35">
      <c r="A1293" s="224" t="s">
        <v>1690</v>
      </c>
      <c r="B1293" s="224" t="s">
        <v>760</v>
      </c>
      <c r="C1293" s="224">
        <v>2023</v>
      </c>
    </row>
    <row r="1294" spans="1:3" x14ac:dyDescent="0.35">
      <c r="A1294" s="224" t="s">
        <v>1691</v>
      </c>
      <c r="B1294" s="224" t="s">
        <v>760</v>
      </c>
      <c r="C1294" s="224">
        <v>2023</v>
      </c>
    </row>
    <row r="1295" spans="1:3" x14ac:dyDescent="0.35">
      <c r="A1295" s="224" t="s">
        <v>1692</v>
      </c>
      <c r="B1295" s="224" t="s">
        <v>760</v>
      </c>
      <c r="C1295" s="224">
        <v>2023</v>
      </c>
    </row>
    <row r="1296" spans="1:3" x14ac:dyDescent="0.35">
      <c r="A1296" s="224" t="s">
        <v>1693</v>
      </c>
      <c r="B1296" s="224" t="s">
        <v>760</v>
      </c>
      <c r="C1296" s="224">
        <v>2023</v>
      </c>
    </row>
    <row r="1297" spans="1:3" x14ac:dyDescent="0.35">
      <c r="A1297" s="224" t="s">
        <v>1694</v>
      </c>
      <c r="B1297" s="224" t="s">
        <v>760</v>
      </c>
      <c r="C1297" s="224">
        <v>2023</v>
      </c>
    </row>
    <row r="1298" spans="1:3" x14ac:dyDescent="0.35">
      <c r="A1298" s="224" t="s">
        <v>1695</v>
      </c>
      <c r="B1298" s="224" t="s">
        <v>760</v>
      </c>
      <c r="C1298" s="224">
        <v>2023</v>
      </c>
    </row>
    <row r="1299" spans="1:3" x14ac:dyDescent="0.35">
      <c r="A1299" s="224" t="s">
        <v>1696</v>
      </c>
      <c r="B1299" s="224" t="s">
        <v>760</v>
      </c>
      <c r="C1299" s="224">
        <v>2023</v>
      </c>
    </row>
    <row r="1300" spans="1:3" x14ac:dyDescent="0.35">
      <c r="A1300" s="224" t="s">
        <v>1697</v>
      </c>
      <c r="B1300" s="224" t="s">
        <v>760</v>
      </c>
      <c r="C1300" s="224">
        <v>2023</v>
      </c>
    </row>
    <row r="1301" spans="1:3" x14ac:dyDescent="0.35">
      <c r="A1301" s="224" t="s">
        <v>1698</v>
      </c>
      <c r="B1301" s="224" t="s">
        <v>760</v>
      </c>
      <c r="C1301" s="224">
        <v>2023</v>
      </c>
    </row>
    <row r="1302" spans="1:3" x14ac:dyDescent="0.35">
      <c r="A1302" s="224" t="s">
        <v>1699</v>
      </c>
      <c r="B1302" s="224" t="s">
        <v>760</v>
      </c>
      <c r="C1302" s="224">
        <v>2023</v>
      </c>
    </row>
    <row r="1303" spans="1:3" x14ac:dyDescent="0.35">
      <c r="A1303" s="224" t="s">
        <v>1700</v>
      </c>
      <c r="B1303" s="224" t="s">
        <v>760</v>
      </c>
      <c r="C1303" s="224">
        <v>2023</v>
      </c>
    </row>
    <row r="1304" spans="1:3" x14ac:dyDescent="0.35">
      <c r="A1304" s="224" t="s">
        <v>1701</v>
      </c>
      <c r="B1304" s="224" t="s">
        <v>760</v>
      </c>
      <c r="C1304" s="224">
        <v>2023</v>
      </c>
    </row>
    <row r="1305" spans="1:3" x14ac:dyDescent="0.35">
      <c r="A1305" s="224" t="s">
        <v>1702</v>
      </c>
      <c r="B1305" s="224" t="s">
        <v>760</v>
      </c>
      <c r="C1305" s="224">
        <v>2023</v>
      </c>
    </row>
    <row r="1306" spans="1:3" x14ac:dyDescent="0.35">
      <c r="A1306" s="224" t="s">
        <v>1703</v>
      </c>
      <c r="B1306" s="224" t="s">
        <v>760</v>
      </c>
      <c r="C1306" s="224">
        <v>2023</v>
      </c>
    </row>
    <row r="1307" spans="1:3" x14ac:dyDescent="0.35">
      <c r="A1307" s="224" t="s">
        <v>1704</v>
      </c>
      <c r="B1307" s="224" t="s">
        <v>760</v>
      </c>
      <c r="C1307" s="224">
        <v>2023</v>
      </c>
    </row>
    <row r="1308" spans="1:3" x14ac:dyDescent="0.35">
      <c r="A1308" s="224" t="s">
        <v>1705</v>
      </c>
      <c r="B1308" s="224" t="s">
        <v>760</v>
      </c>
      <c r="C1308" s="224">
        <v>2023</v>
      </c>
    </row>
    <row r="1309" spans="1:3" x14ac:dyDescent="0.35">
      <c r="A1309" s="224" t="s">
        <v>1706</v>
      </c>
      <c r="B1309" s="224" t="s">
        <v>760</v>
      </c>
      <c r="C1309" s="224">
        <v>2023</v>
      </c>
    </row>
    <row r="1310" spans="1:3" x14ac:dyDescent="0.35">
      <c r="A1310" s="224" t="s">
        <v>1707</v>
      </c>
      <c r="B1310" s="224" t="s">
        <v>760</v>
      </c>
      <c r="C1310" s="224">
        <v>2023</v>
      </c>
    </row>
    <row r="1311" spans="1:3" x14ac:dyDescent="0.35">
      <c r="A1311" s="224" t="s">
        <v>1708</v>
      </c>
      <c r="B1311" s="224" t="s">
        <v>760</v>
      </c>
      <c r="C1311" s="224">
        <v>2023</v>
      </c>
    </row>
    <row r="1312" spans="1:3" x14ac:dyDescent="0.35">
      <c r="A1312" s="224" t="s">
        <v>1709</v>
      </c>
      <c r="B1312" s="224" t="s">
        <v>760</v>
      </c>
      <c r="C1312" s="224">
        <v>2023</v>
      </c>
    </row>
    <row r="1313" spans="1:3" x14ac:dyDescent="0.35">
      <c r="A1313" s="224" t="s">
        <v>1710</v>
      </c>
      <c r="B1313" s="224" t="s">
        <v>760</v>
      </c>
      <c r="C1313" s="224">
        <v>2023</v>
      </c>
    </row>
    <row r="1314" spans="1:3" x14ac:dyDescent="0.35">
      <c r="A1314" s="224" t="s">
        <v>1711</v>
      </c>
      <c r="B1314" s="224" t="s">
        <v>760</v>
      </c>
      <c r="C1314" s="224">
        <v>2023</v>
      </c>
    </row>
    <row r="1315" spans="1:3" x14ac:dyDescent="0.35">
      <c r="A1315" s="224" t="s">
        <v>1712</v>
      </c>
      <c r="B1315" s="224" t="s">
        <v>760</v>
      </c>
      <c r="C1315" s="224">
        <v>2023</v>
      </c>
    </row>
    <row r="1316" spans="1:3" x14ac:dyDescent="0.35">
      <c r="A1316" s="224" t="s">
        <v>1713</v>
      </c>
      <c r="B1316" s="224" t="s">
        <v>760</v>
      </c>
      <c r="C1316" s="224">
        <v>2023</v>
      </c>
    </row>
    <row r="1317" spans="1:3" x14ac:dyDescent="0.35">
      <c r="A1317" s="224" t="s">
        <v>1714</v>
      </c>
      <c r="B1317" s="224" t="s">
        <v>760</v>
      </c>
      <c r="C1317" s="224">
        <v>2023</v>
      </c>
    </row>
    <row r="1318" spans="1:3" x14ac:dyDescent="0.35">
      <c r="A1318" s="224" t="s">
        <v>1715</v>
      </c>
      <c r="B1318" s="224" t="s">
        <v>760</v>
      </c>
      <c r="C1318" s="224">
        <v>2023</v>
      </c>
    </row>
    <row r="1319" spans="1:3" x14ac:dyDescent="0.35">
      <c r="A1319" s="224" t="s">
        <v>1716</v>
      </c>
      <c r="B1319" s="224" t="s">
        <v>760</v>
      </c>
      <c r="C1319" s="224">
        <v>2023</v>
      </c>
    </row>
    <row r="1320" spans="1:3" x14ac:dyDescent="0.35">
      <c r="A1320" s="224" t="s">
        <v>1717</v>
      </c>
      <c r="B1320" s="224" t="s">
        <v>760</v>
      </c>
      <c r="C1320" s="224">
        <v>2023</v>
      </c>
    </row>
    <row r="1321" spans="1:3" x14ac:dyDescent="0.35">
      <c r="A1321" s="224" t="s">
        <v>1718</v>
      </c>
      <c r="B1321" s="224" t="s">
        <v>760</v>
      </c>
      <c r="C1321" s="224">
        <v>2023</v>
      </c>
    </row>
    <row r="1322" spans="1:3" x14ac:dyDescent="0.35">
      <c r="A1322" s="224" t="s">
        <v>1719</v>
      </c>
      <c r="B1322" s="224" t="s">
        <v>760</v>
      </c>
      <c r="C1322" s="224">
        <v>2023</v>
      </c>
    </row>
    <row r="1323" spans="1:3" x14ac:dyDescent="0.35">
      <c r="A1323" s="224" t="s">
        <v>1011</v>
      </c>
      <c r="B1323" s="224" t="s">
        <v>760</v>
      </c>
      <c r="C1323" s="224">
        <v>2023</v>
      </c>
    </row>
    <row r="1324" spans="1:3" x14ac:dyDescent="0.35">
      <c r="A1324" s="224" t="s">
        <v>1720</v>
      </c>
      <c r="B1324" s="224" t="s">
        <v>760</v>
      </c>
      <c r="C1324" s="224">
        <v>2023</v>
      </c>
    </row>
    <row r="1325" spans="1:3" x14ac:dyDescent="0.35">
      <c r="A1325" s="224" t="s">
        <v>1721</v>
      </c>
      <c r="B1325" s="224" t="s">
        <v>760</v>
      </c>
      <c r="C1325" s="224">
        <v>2023</v>
      </c>
    </row>
    <row r="1326" spans="1:3" x14ac:dyDescent="0.35">
      <c r="A1326" s="224" t="s">
        <v>1722</v>
      </c>
      <c r="B1326" s="224" t="s">
        <v>760</v>
      </c>
      <c r="C1326" s="224">
        <v>2023</v>
      </c>
    </row>
    <row r="1327" spans="1:3" x14ac:dyDescent="0.35">
      <c r="A1327" s="224" t="s">
        <v>1723</v>
      </c>
      <c r="B1327" s="224" t="s">
        <v>760</v>
      </c>
      <c r="C1327" s="224">
        <v>2023</v>
      </c>
    </row>
    <row r="1328" spans="1:3" x14ac:dyDescent="0.35">
      <c r="A1328" s="224" t="s">
        <v>1724</v>
      </c>
      <c r="B1328" s="224" t="s">
        <v>788</v>
      </c>
      <c r="C1328" s="224">
        <v>2023</v>
      </c>
    </row>
    <row r="1329" spans="1:3" x14ac:dyDescent="0.35">
      <c r="A1329" s="224" t="s">
        <v>1725</v>
      </c>
      <c r="B1329" s="224" t="s">
        <v>788</v>
      </c>
      <c r="C1329" s="224">
        <v>2023</v>
      </c>
    </row>
    <row r="1330" spans="1:3" x14ac:dyDescent="0.35">
      <c r="A1330" s="224" t="s">
        <v>1726</v>
      </c>
      <c r="B1330" s="224" t="s">
        <v>788</v>
      </c>
      <c r="C1330" s="224">
        <v>2023</v>
      </c>
    </row>
    <row r="1331" spans="1:3" x14ac:dyDescent="0.35">
      <c r="A1331" s="224" t="s">
        <v>1727</v>
      </c>
      <c r="B1331" s="224" t="s">
        <v>788</v>
      </c>
      <c r="C1331" s="224">
        <v>2023</v>
      </c>
    </row>
    <row r="1332" spans="1:3" x14ac:dyDescent="0.35">
      <c r="A1332" s="224" t="s">
        <v>1728</v>
      </c>
      <c r="B1332" s="224" t="s">
        <v>788</v>
      </c>
      <c r="C1332" s="224">
        <v>2023</v>
      </c>
    </row>
    <row r="1333" spans="1:3" x14ac:dyDescent="0.35">
      <c r="A1333" s="224" t="s">
        <v>1729</v>
      </c>
      <c r="B1333" s="224" t="s">
        <v>788</v>
      </c>
      <c r="C1333" s="224">
        <v>2023</v>
      </c>
    </row>
    <row r="1334" spans="1:3" x14ac:dyDescent="0.35">
      <c r="A1334" s="224" t="s">
        <v>1730</v>
      </c>
      <c r="B1334" s="224" t="s">
        <v>788</v>
      </c>
      <c r="C1334" s="224">
        <v>2023</v>
      </c>
    </row>
    <row r="1335" spans="1:3" x14ac:dyDescent="0.35">
      <c r="A1335" s="224" t="s">
        <v>1731</v>
      </c>
      <c r="B1335" s="224" t="s">
        <v>788</v>
      </c>
      <c r="C1335" s="224">
        <v>2023</v>
      </c>
    </row>
    <row r="1336" spans="1:3" x14ac:dyDescent="0.35">
      <c r="A1336" s="224" t="s">
        <v>1732</v>
      </c>
      <c r="B1336" s="224" t="s">
        <v>788</v>
      </c>
      <c r="C1336" s="224">
        <v>2023</v>
      </c>
    </row>
    <row r="1337" spans="1:3" x14ac:dyDescent="0.35">
      <c r="A1337" s="224" t="s">
        <v>1733</v>
      </c>
      <c r="B1337" s="224" t="s">
        <v>788</v>
      </c>
      <c r="C1337" s="224">
        <v>2023</v>
      </c>
    </row>
    <row r="1338" spans="1:3" x14ac:dyDescent="0.35">
      <c r="A1338" s="224" t="s">
        <v>1734</v>
      </c>
      <c r="B1338" s="224" t="s">
        <v>788</v>
      </c>
      <c r="C1338" s="224">
        <v>2023</v>
      </c>
    </row>
    <row r="1339" spans="1:3" x14ac:dyDescent="0.35">
      <c r="A1339" s="224" t="s">
        <v>1735</v>
      </c>
      <c r="B1339" s="224" t="s">
        <v>788</v>
      </c>
      <c r="C1339" s="224">
        <v>2023</v>
      </c>
    </row>
    <row r="1340" spans="1:3" x14ac:dyDescent="0.35">
      <c r="A1340" s="224" t="s">
        <v>1736</v>
      </c>
      <c r="B1340" s="224" t="s">
        <v>788</v>
      </c>
      <c r="C1340" s="224">
        <v>2023</v>
      </c>
    </row>
    <row r="1341" spans="1:3" x14ac:dyDescent="0.35">
      <c r="A1341" s="224" t="s">
        <v>1737</v>
      </c>
      <c r="B1341" s="224" t="s">
        <v>788</v>
      </c>
      <c r="C1341" s="224">
        <v>2023</v>
      </c>
    </row>
    <row r="1342" spans="1:3" x14ac:dyDescent="0.35">
      <c r="A1342" s="224" t="s">
        <v>1738</v>
      </c>
      <c r="B1342" s="224" t="s">
        <v>788</v>
      </c>
      <c r="C1342" s="224">
        <v>2023</v>
      </c>
    </row>
    <row r="1343" spans="1:3" x14ac:dyDescent="0.35">
      <c r="A1343" s="224" t="s">
        <v>1739</v>
      </c>
      <c r="B1343" s="224" t="s">
        <v>788</v>
      </c>
      <c r="C1343" s="224">
        <v>2023</v>
      </c>
    </row>
    <row r="1344" spans="1:3" x14ac:dyDescent="0.35">
      <c r="A1344" s="224" t="s">
        <v>1740</v>
      </c>
      <c r="B1344" s="224" t="s">
        <v>788</v>
      </c>
      <c r="C1344" s="224">
        <v>2023</v>
      </c>
    </row>
    <row r="1345" spans="1:3" x14ac:dyDescent="0.35">
      <c r="A1345" s="224" t="s">
        <v>1001</v>
      </c>
      <c r="B1345" s="224" t="s">
        <v>788</v>
      </c>
      <c r="C1345" s="224">
        <v>2023</v>
      </c>
    </row>
    <row r="1346" spans="1:3" x14ac:dyDescent="0.35">
      <c r="A1346" s="224" t="s">
        <v>1741</v>
      </c>
      <c r="B1346" s="224" t="s">
        <v>788</v>
      </c>
      <c r="C1346" s="224">
        <v>2023</v>
      </c>
    </row>
    <row r="1347" spans="1:3" x14ac:dyDescent="0.35">
      <c r="A1347" s="224" t="s">
        <v>1742</v>
      </c>
      <c r="B1347" s="224" t="s">
        <v>788</v>
      </c>
      <c r="C1347" s="224">
        <v>2023</v>
      </c>
    </row>
    <row r="1348" spans="1:3" x14ac:dyDescent="0.35">
      <c r="A1348" s="224" t="s">
        <v>1743</v>
      </c>
      <c r="B1348" s="224" t="s">
        <v>788</v>
      </c>
      <c r="C1348" s="224">
        <v>2023</v>
      </c>
    </row>
    <row r="1349" spans="1:3" x14ac:dyDescent="0.35">
      <c r="A1349" s="224" t="s">
        <v>1747</v>
      </c>
      <c r="B1349" s="224" t="s">
        <v>497</v>
      </c>
      <c r="C1349" s="224">
        <v>2024</v>
      </c>
    </row>
    <row r="1350" spans="1:3" x14ac:dyDescent="0.35">
      <c r="A1350" s="224" t="s">
        <v>1644</v>
      </c>
      <c r="B1350" s="224" t="s">
        <v>399</v>
      </c>
      <c r="C1350" s="224">
        <v>2024</v>
      </c>
    </row>
    <row r="1351" spans="1:3" x14ac:dyDescent="0.35">
      <c r="A1351" s="224" t="s">
        <v>1748</v>
      </c>
      <c r="B1351" s="224" t="s">
        <v>399</v>
      </c>
      <c r="C1351" s="224">
        <v>2024</v>
      </c>
    </row>
    <row r="1352" spans="1:3" x14ac:dyDescent="0.35">
      <c r="A1352" s="224" t="s">
        <v>1749</v>
      </c>
      <c r="B1352" s="224" t="s">
        <v>399</v>
      </c>
      <c r="C1352" s="224">
        <v>2024</v>
      </c>
    </row>
    <row r="1353" spans="1:3" x14ac:dyDescent="0.35">
      <c r="A1353" s="224" t="s">
        <v>1750</v>
      </c>
      <c r="B1353" s="224" t="s">
        <v>399</v>
      </c>
      <c r="C1353" s="224">
        <v>2024</v>
      </c>
    </row>
    <row r="1354" spans="1:3" x14ac:dyDescent="0.35">
      <c r="A1354" s="224" t="s">
        <v>1751</v>
      </c>
      <c r="B1354" s="224" t="s">
        <v>399</v>
      </c>
      <c r="C1354" s="224">
        <v>2024</v>
      </c>
    </row>
    <row r="1355" spans="1:3" x14ac:dyDescent="0.35">
      <c r="A1355" s="224" t="s">
        <v>1752</v>
      </c>
      <c r="B1355" s="224" t="s">
        <v>399</v>
      </c>
      <c r="C1355" s="224">
        <v>2024</v>
      </c>
    </row>
    <row r="1356" spans="1:3" x14ac:dyDescent="0.35">
      <c r="A1356" s="224" t="s">
        <v>1753</v>
      </c>
      <c r="B1356" s="224" t="s">
        <v>399</v>
      </c>
      <c r="C1356" s="224">
        <v>2024</v>
      </c>
    </row>
    <row r="1357" spans="1:3" x14ac:dyDescent="0.35">
      <c r="A1357" s="224" t="s">
        <v>1754</v>
      </c>
      <c r="B1357" s="224" t="s">
        <v>399</v>
      </c>
      <c r="C1357" s="224">
        <v>2024</v>
      </c>
    </row>
    <row r="1358" spans="1:3" x14ac:dyDescent="0.35">
      <c r="A1358" s="224" t="s">
        <v>1755</v>
      </c>
      <c r="B1358" s="224" t="s">
        <v>399</v>
      </c>
      <c r="C1358" s="224">
        <v>2024</v>
      </c>
    </row>
    <row r="1359" spans="1:3" x14ac:dyDescent="0.35">
      <c r="A1359" s="224" t="s">
        <v>1756</v>
      </c>
      <c r="B1359" s="224" t="s">
        <v>399</v>
      </c>
      <c r="C1359" s="224">
        <v>2024</v>
      </c>
    </row>
    <row r="1360" spans="1:3" x14ac:dyDescent="0.35">
      <c r="A1360" s="224" t="s">
        <v>1757</v>
      </c>
      <c r="B1360" s="224" t="s">
        <v>399</v>
      </c>
      <c r="C1360" s="224">
        <v>2024</v>
      </c>
    </row>
    <row r="1361" spans="1:3" x14ac:dyDescent="0.35">
      <c r="A1361" s="224" t="s">
        <v>1758</v>
      </c>
      <c r="B1361" s="224" t="s">
        <v>399</v>
      </c>
      <c r="C1361" s="224">
        <v>2024</v>
      </c>
    </row>
    <row r="1362" spans="1:3" x14ac:dyDescent="0.35">
      <c r="A1362" s="224" t="s">
        <v>1759</v>
      </c>
      <c r="B1362" s="224" t="s">
        <v>399</v>
      </c>
      <c r="C1362" s="224">
        <v>2024</v>
      </c>
    </row>
    <row r="1363" spans="1:3" x14ac:dyDescent="0.35">
      <c r="A1363" s="224" t="s">
        <v>1760</v>
      </c>
      <c r="B1363" s="224" t="s">
        <v>399</v>
      </c>
      <c r="C1363" s="224">
        <v>2024</v>
      </c>
    </row>
    <row r="1364" spans="1:3" x14ac:dyDescent="0.35">
      <c r="A1364" s="224" t="s">
        <v>1761</v>
      </c>
      <c r="B1364" s="224" t="s">
        <v>421</v>
      </c>
      <c r="C1364" s="224">
        <v>2024</v>
      </c>
    </row>
    <row r="1365" spans="1:3" x14ac:dyDescent="0.35">
      <c r="A1365" s="224" t="s">
        <v>1762</v>
      </c>
      <c r="B1365" s="224" t="s">
        <v>421</v>
      </c>
      <c r="C1365" s="224">
        <v>2024</v>
      </c>
    </row>
    <row r="1366" spans="1:3" x14ac:dyDescent="0.35">
      <c r="A1366" s="224" t="s">
        <v>1763</v>
      </c>
      <c r="B1366" s="224" t="s">
        <v>454</v>
      </c>
      <c r="C1366" s="224">
        <v>2024</v>
      </c>
    </row>
    <row r="1367" spans="1:3" x14ac:dyDescent="0.35">
      <c r="A1367" s="224" t="s">
        <v>1764</v>
      </c>
      <c r="B1367" s="224" t="s">
        <v>399</v>
      </c>
      <c r="C1367" s="224">
        <v>2024</v>
      </c>
    </row>
    <row r="1368" spans="1:3" x14ac:dyDescent="0.35">
      <c r="A1368" s="224" t="s">
        <v>1765</v>
      </c>
      <c r="B1368" s="224" t="s">
        <v>399</v>
      </c>
      <c r="C1368" s="224">
        <v>2024</v>
      </c>
    </row>
    <row r="1369" spans="1:3" x14ac:dyDescent="0.35">
      <c r="A1369" s="224" t="s">
        <v>1766</v>
      </c>
      <c r="B1369" s="224" t="s">
        <v>399</v>
      </c>
      <c r="C1369" s="224">
        <v>2024</v>
      </c>
    </row>
    <row r="1370" spans="1:3" x14ac:dyDescent="0.35">
      <c r="A1370" s="224" t="s">
        <v>1767</v>
      </c>
      <c r="B1370" s="224" t="s">
        <v>399</v>
      </c>
      <c r="C1370" s="224">
        <v>2024</v>
      </c>
    </row>
    <row r="1371" spans="1:3" x14ac:dyDescent="0.35">
      <c r="A1371" s="224" t="s">
        <v>1768</v>
      </c>
      <c r="B1371" s="224" t="s">
        <v>399</v>
      </c>
      <c r="C1371" s="224">
        <v>2024</v>
      </c>
    </row>
    <row r="1372" spans="1:3" x14ac:dyDescent="0.35">
      <c r="A1372" s="224" t="s">
        <v>1769</v>
      </c>
      <c r="B1372" s="224" t="s">
        <v>399</v>
      </c>
      <c r="C1372" s="224">
        <v>2024</v>
      </c>
    </row>
    <row r="1373" spans="1:3" x14ac:dyDescent="0.35">
      <c r="A1373" s="224" t="s">
        <v>1770</v>
      </c>
      <c r="B1373" s="224" t="s">
        <v>399</v>
      </c>
      <c r="C1373" s="224">
        <v>2024</v>
      </c>
    </row>
    <row r="1374" spans="1:3" x14ac:dyDescent="0.35">
      <c r="A1374" s="224" t="s">
        <v>1771</v>
      </c>
      <c r="B1374" s="224" t="s">
        <v>399</v>
      </c>
      <c r="C1374" s="224">
        <v>2024</v>
      </c>
    </row>
    <row r="1375" spans="1:3" x14ac:dyDescent="0.35">
      <c r="A1375" s="224" t="s">
        <v>1772</v>
      </c>
      <c r="B1375" s="224" t="s">
        <v>399</v>
      </c>
      <c r="C1375" s="224">
        <v>2024</v>
      </c>
    </row>
    <row r="1376" spans="1:3" x14ac:dyDescent="0.35">
      <c r="A1376" s="224" t="s">
        <v>1773</v>
      </c>
      <c r="B1376" s="224" t="s">
        <v>399</v>
      </c>
      <c r="C1376" s="224">
        <v>2024</v>
      </c>
    </row>
    <row r="1377" spans="1:3" x14ac:dyDescent="0.35">
      <c r="A1377" s="224" t="s">
        <v>1774</v>
      </c>
      <c r="B1377" s="224" t="s">
        <v>399</v>
      </c>
      <c r="C1377" s="224">
        <v>2024</v>
      </c>
    </row>
    <row r="1378" spans="1:3" x14ac:dyDescent="0.35">
      <c r="A1378" s="224" t="s">
        <v>1775</v>
      </c>
      <c r="B1378" s="224" t="s">
        <v>399</v>
      </c>
      <c r="C1378" s="224">
        <v>2024</v>
      </c>
    </row>
    <row r="1379" spans="1:3" x14ac:dyDescent="0.35">
      <c r="A1379" s="224" t="s">
        <v>1776</v>
      </c>
      <c r="B1379" s="224" t="s">
        <v>399</v>
      </c>
      <c r="C1379" s="224">
        <v>2024</v>
      </c>
    </row>
    <row r="1380" spans="1:3" x14ac:dyDescent="0.35">
      <c r="A1380" s="224" t="s">
        <v>1777</v>
      </c>
      <c r="B1380" s="224" t="s">
        <v>399</v>
      </c>
      <c r="C1380" s="224">
        <v>2024</v>
      </c>
    </row>
    <row r="1381" spans="1:3" x14ac:dyDescent="0.35">
      <c r="A1381" s="224" t="s">
        <v>1778</v>
      </c>
      <c r="B1381" s="224" t="s">
        <v>399</v>
      </c>
      <c r="C1381" s="224">
        <v>2024</v>
      </c>
    </row>
    <row r="1382" spans="1:3" x14ac:dyDescent="0.35">
      <c r="A1382" s="224" t="s">
        <v>1779</v>
      </c>
      <c r="B1382" s="224" t="s">
        <v>399</v>
      </c>
      <c r="C1382" s="224">
        <v>2024</v>
      </c>
    </row>
    <row r="1383" spans="1:3" x14ac:dyDescent="0.35">
      <c r="A1383" s="224" t="s">
        <v>1780</v>
      </c>
      <c r="B1383" s="224" t="s">
        <v>399</v>
      </c>
      <c r="C1383" s="224">
        <v>2024</v>
      </c>
    </row>
    <row r="1384" spans="1:3" x14ac:dyDescent="0.35">
      <c r="A1384" s="224" t="s">
        <v>1781</v>
      </c>
      <c r="B1384" s="224" t="s">
        <v>399</v>
      </c>
      <c r="C1384" s="224">
        <v>2024</v>
      </c>
    </row>
    <row r="1385" spans="1:3" x14ac:dyDescent="0.35">
      <c r="A1385" s="224" t="s">
        <v>1782</v>
      </c>
      <c r="B1385" s="224" t="s">
        <v>399</v>
      </c>
      <c r="C1385" s="224">
        <v>2024</v>
      </c>
    </row>
    <row r="1386" spans="1:3" x14ac:dyDescent="0.35">
      <c r="A1386" s="224" t="s">
        <v>1783</v>
      </c>
      <c r="B1386" s="224" t="s">
        <v>399</v>
      </c>
      <c r="C1386" s="224">
        <v>2024</v>
      </c>
    </row>
    <row r="1387" spans="1:3" x14ac:dyDescent="0.35">
      <c r="A1387" s="224" t="s">
        <v>1784</v>
      </c>
      <c r="B1387" s="224" t="s">
        <v>399</v>
      </c>
      <c r="C1387" s="224">
        <v>2024</v>
      </c>
    </row>
    <row r="1388" spans="1:3" x14ac:dyDescent="0.35">
      <c r="A1388" s="224" t="s">
        <v>1785</v>
      </c>
      <c r="B1388" s="224" t="s">
        <v>399</v>
      </c>
      <c r="C1388" s="224">
        <v>2024</v>
      </c>
    </row>
    <row r="1389" spans="1:3" x14ac:dyDescent="0.35">
      <c r="A1389" s="224" t="s">
        <v>1786</v>
      </c>
      <c r="B1389" s="224" t="s">
        <v>399</v>
      </c>
      <c r="C1389" s="224">
        <v>2024</v>
      </c>
    </row>
    <row r="1390" spans="1:3" x14ac:dyDescent="0.35">
      <c r="A1390" s="224" t="s">
        <v>1787</v>
      </c>
      <c r="B1390" s="224" t="s">
        <v>399</v>
      </c>
      <c r="C1390" s="224">
        <v>2024</v>
      </c>
    </row>
    <row r="1391" spans="1:3" x14ac:dyDescent="0.35">
      <c r="A1391" s="224" t="s">
        <v>1788</v>
      </c>
      <c r="B1391" s="224" t="s">
        <v>421</v>
      </c>
      <c r="C1391" s="224">
        <v>2024</v>
      </c>
    </row>
    <row r="1392" spans="1:3" x14ac:dyDescent="0.35">
      <c r="A1392" s="224" t="s">
        <v>1789</v>
      </c>
      <c r="B1392" s="224" t="s">
        <v>421</v>
      </c>
      <c r="C1392" s="224">
        <v>2024</v>
      </c>
    </row>
    <row r="1393" spans="1:3" x14ac:dyDescent="0.35">
      <c r="A1393" s="224" t="s">
        <v>1790</v>
      </c>
      <c r="B1393" s="224" t="s">
        <v>421</v>
      </c>
      <c r="C1393" s="224">
        <v>2024</v>
      </c>
    </row>
    <row r="1394" spans="1:3" x14ac:dyDescent="0.35">
      <c r="A1394" s="224" t="s">
        <v>1791</v>
      </c>
      <c r="B1394" s="224" t="s">
        <v>421</v>
      </c>
      <c r="C1394" s="224">
        <v>2024</v>
      </c>
    </row>
    <row r="1395" spans="1:3" x14ac:dyDescent="0.35">
      <c r="A1395" s="224" t="s">
        <v>1792</v>
      </c>
      <c r="B1395" s="224" t="s">
        <v>421</v>
      </c>
      <c r="C1395" s="224">
        <v>2024</v>
      </c>
    </row>
    <row r="1396" spans="1:3" x14ac:dyDescent="0.35">
      <c r="A1396" s="224" t="s">
        <v>1793</v>
      </c>
      <c r="B1396" s="224" t="s">
        <v>421</v>
      </c>
      <c r="C1396" s="224">
        <v>2024</v>
      </c>
    </row>
    <row r="1397" spans="1:3" x14ac:dyDescent="0.35">
      <c r="A1397" s="224" t="s">
        <v>1794</v>
      </c>
      <c r="B1397" s="224" t="s">
        <v>421</v>
      </c>
      <c r="C1397" s="224">
        <v>2024</v>
      </c>
    </row>
    <row r="1398" spans="1:3" x14ac:dyDescent="0.35">
      <c r="A1398" s="224" t="s">
        <v>1795</v>
      </c>
      <c r="B1398" s="224" t="s">
        <v>421</v>
      </c>
      <c r="C1398" s="224">
        <v>2024</v>
      </c>
    </row>
    <row r="1399" spans="1:3" x14ac:dyDescent="0.35">
      <c r="A1399" s="224" t="s">
        <v>1796</v>
      </c>
      <c r="B1399" s="224" t="s">
        <v>421</v>
      </c>
      <c r="C1399" s="224">
        <v>2024</v>
      </c>
    </row>
    <row r="1400" spans="1:3" x14ac:dyDescent="0.35">
      <c r="A1400" s="224" t="s">
        <v>1797</v>
      </c>
      <c r="B1400" s="224" t="s">
        <v>421</v>
      </c>
      <c r="C1400" s="224">
        <v>2024</v>
      </c>
    </row>
    <row r="1401" spans="1:3" x14ac:dyDescent="0.35">
      <c r="A1401" s="224" t="s">
        <v>1798</v>
      </c>
      <c r="B1401" s="224" t="s">
        <v>421</v>
      </c>
      <c r="C1401" s="224">
        <v>2024</v>
      </c>
    </row>
    <row r="1402" spans="1:3" x14ac:dyDescent="0.35">
      <c r="A1402" s="224" t="s">
        <v>1799</v>
      </c>
      <c r="B1402" s="224" t="s">
        <v>421</v>
      </c>
      <c r="C1402" s="224">
        <v>2024</v>
      </c>
    </row>
    <row r="1403" spans="1:3" x14ac:dyDescent="0.35">
      <c r="A1403" s="224" t="s">
        <v>1800</v>
      </c>
      <c r="B1403" s="224" t="s">
        <v>421</v>
      </c>
      <c r="C1403" s="224">
        <v>2024</v>
      </c>
    </row>
    <row r="1404" spans="1:3" x14ac:dyDescent="0.35">
      <c r="A1404" s="224" t="s">
        <v>1801</v>
      </c>
      <c r="B1404" s="224" t="s">
        <v>421</v>
      </c>
      <c r="C1404" s="224">
        <v>2024</v>
      </c>
    </row>
    <row r="1405" spans="1:3" x14ac:dyDescent="0.35">
      <c r="A1405" s="224" t="s">
        <v>1802</v>
      </c>
      <c r="B1405" s="224" t="s">
        <v>421</v>
      </c>
      <c r="C1405" s="224">
        <v>2024</v>
      </c>
    </row>
    <row r="1406" spans="1:3" x14ac:dyDescent="0.35">
      <c r="A1406" s="224" t="s">
        <v>1803</v>
      </c>
      <c r="B1406" s="224" t="s">
        <v>421</v>
      </c>
      <c r="C1406" s="224">
        <v>2024</v>
      </c>
    </row>
    <row r="1407" spans="1:3" x14ac:dyDescent="0.35">
      <c r="A1407" s="224" t="s">
        <v>1804</v>
      </c>
      <c r="B1407" s="224" t="s">
        <v>421</v>
      </c>
      <c r="C1407" s="224">
        <v>2024</v>
      </c>
    </row>
    <row r="1408" spans="1:3" x14ac:dyDescent="0.35">
      <c r="A1408" s="224" t="s">
        <v>1805</v>
      </c>
      <c r="B1408" s="224" t="s">
        <v>421</v>
      </c>
      <c r="C1408" s="224">
        <v>2024</v>
      </c>
    </row>
    <row r="1409" spans="1:3" x14ac:dyDescent="0.35">
      <c r="A1409" s="224" t="s">
        <v>1806</v>
      </c>
      <c r="B1409" s="224" t="s">
        <v>421</v>
      </c>
      <c r="C1409" s="224">
        <v>2024</v>
      </c>
    </row>
    <row r="1410" spans="1:3" x14ac:dyDescent="0.35">
      <c r="A1410" s="224" t="s">
        <v>1807</v>
      </c>
      <c r="B1410" s="224" t="s">
        <v>421</v>
      </c>
      <c r="C1410" s="224">
        <v>2024</v>
      </c>
    </row>
    <row r="1411" spans="1:3" x14ac:dyDescent="0.35">
      <c r="A1411" s="224" t="s">
        <v>1808</v>
      </c>
      <c r="B1411" s="224" t="s">
        <v>421</v>
      </c>
      <c r="C1411" s="224">
        <v>2024</v>
      </c>
    </row>
    <row r="1412" spans="1:3" x14ac:dyDescent="0.35">
      <c r="A1412" s="224" t="s">
        <v>1809</v>
      </c>
      <c r="B1412" s="224" t="s">
        <v>421</v>
      </c>
      <c r="C1412" s="224">
        <v>2024</v>
      </c>
    </row>
    <row r="1413" spans="1:3" x14ac:dyDescent="0.35">
      <c r="A1413" s="224" t="s">
        <v>1810</v>
      </c>
      <c r="B1413" s="224" t="s">
        <v>421</v>
      </c>
      <c r="C1413" s="224">
        <v>2024</v>
      </c>
    </row>
    <row r="1414" spans="1:3" x14ac:dyDescent="0.35">
      <c r="A1414" s="224" t="s">
        <v>1811</v>
      </c>
      <c r="B1414" s="224" t="s">
        <v>421</v>
      </c>
      <c r="C1414" s="224">
        <v>2024</v>
      </c>
    </row>
    <row r="1415" spans="1:3" x14ac:dyDescent="0.35">
      <c r="A1415" s="224" t="s">
        <v>1812</v>
      </c>
      <c r="B1415" s="224" t="s">
        <v>454</v>
      </c>
      <c r="C1415" s="224">
        <v>2024</v>
      </c>
    </row>
    <row r="1416" spans="1:3" x14ac:dyDescent="0.35">
      <c r="A1416" s="224" t="s">
        <v>1813</v>
      </c>
      <c r="B1416" s="224" t="s">
        <v>454</v>
      </c>
      <c r="C1416" s="224">
        <v>2024</v>
      </c>
    </row>
    <row r="1417" spans="1:3" x14ac:dyDescent="0.35">
      <c r="A1417" s="224" t="s">
        <v>1426</v>
      </c>
      <c r="B1417" s="224" t="s">
        <v>399</v>
      </c>
      <c r="C1417" s="224">
        <v>2024</v>
      </c>
    </row>
    <row r="1418" spans="1:3" x14ac:dyDescent="0.35">
      <c r="A1418" s="224" t="s">
        <v>1814</v>
      </c>
      <c r="B1418" s="224" t="s">
        <v>399</v>
      </c>
      <c r="C1418" s="224">
        <v>2024</v>
      </c>
    </row>
    <row r="1419" spans="1:3" x14ac:dyDescent="0.35">
      <c r="A1419" s="224" t="s">
        <v>1815</v>
      </c>
      <c r="B1419" s="224" t="s">
        <v>421</v>
      </c>
      <c r="C1419" s="224">
        <v>2024</v>
      </c>
    </row>
    <row r="1420" spans="1:3" x14ac:dyDescent="0.35">
      <c r="A1420" s="224" t="s">
        <v>1816</v>
      </c>
      <c r="B1420" s="224" t="s">
        <v>454</v>
      </c>
      <c r="C1420" s="224">
        <v>2024</v>
      </c>
    </row>
    <row r="1421" spans="1:3" x14ac:dyDescent="0.35">
      <c r="A1421" s="224" t="s">
        <v>1817</v>
      </c>
      <c r="B1421" s="224" t="s">
        <v>421</v>
      </c>
      <c r="C1421" s="224">
        <v>2024</v>
      </c>
    </row>
    <row r="1422" spans="1:3" x14ac:dyDescent="0.35">
      <c r="A1422" s="224" t="s">
        <v>1818</v>
      </c>
      <c r="B1422" s="224" t="s">
        <v>482</v>
      </c>
      <c r="C1422" s="224">
        <v>2024</v>
      </c>
    </row>
    <row r="1423" spans="1:3" x14ac:dyDescent="0.35">
      <c r="A1423" s="224" t="s">
        <v>1819</v>
      </c>
      <c r="B1423" s="224" t="s">
        <v>482</v>
      </c>
      <c r="C1423" s="224">
        <v>2024</v>
      </c>
    </row>
    <row r="1424" spans="1:3" x14ac:dyDescent="0.35">
      <c r="A1424" s="224" t="s">
        <v>1820</v>
      </c>
      <c r="B1424" s="224" t="s">
        <v>482</v>
      </c>
      <c r="C1424" s="224">
        <v>2024</v>
      </c>
    </row>
    <row r="1425" spans="1:3" x14ac:dyDescent="0.35">
      <c r="A1425" s="224" t="s">
        <v>1821</v>
      </c>
      <c r="B1425" s="224" t="s">
        <v>482</v>
      </c>
      <c r="C1425" s="224">
        <v>2024</v>
      </c>
    </row>
    <row r="1426" spans="1:3" x14ac:dyDescent="0.35">
      <c r="A1426" s="224" t="s">
        <v>1822</v>
      </c>
      <c r="B1426" s="224" t="s">
        <v>482</v>
      </c>
      <c r="C1426" s="224">
        <v>2024</v>
      </c>
    </row>
    <row r="1427" spans="1:3" x14ac:dyDescent="0.35">
      <c r="A1427" s="224" t="s">
        <v>1823</v>
      </c>
      <c r="B1427" s="224" t="s">
        <v>482</v>
      </c>
      <c r="C1427" s="224">
        <v>2024</v>
      </c>
    </row>
    <row r="1428" spans="1:3" x14ac:dyDescent="0.35">
      <c r="A1428" s="224" t="s">
        <v>1824</v>
      </c>
      <c r="B1428" s="224" t="s">
        <v>482</v>
      </c>
      <c r="C1428" s="224">
        <v>2024</v>
      </c>
    </row>
    <row r="1429" spans="1:3" x14ac:dyDescent="0.35">
      <c r="A1429" s="224" t="s">
        <v>1825</v>
      </c>
      <c r="B1429" s="224" t="s">
        <v>482</v>
      </c>
      <c r="C1429" s="224">
        <v>2024</v>
      </c>
    </row>
    <row r="1430" spans="1:3" x14ac:dyDescent="0.35">
      <c r="A1430" s="224" t="s">
        <v>1826</v>
      </c>
      <c r="B1430" s="224" t="s">
        <v>482</v>
      </c>
      <c r="C1430" s="224">
        <v>2024</v>
      </c>
    </row>
    <row r="1431" spans="1:3" x14ac:dyDescent="0.35">
      <c r="A1431" s="224" t="s">
        <v>1827</v>
      </c>
      <c r="B1431" s="224" t="s">
        <v>482</v>
      </c>
      <c r="C1431" s="224">
        <v>2024</v>
      </c>
    </row>
    <row r="1432" spans="1:3" x14ac:dyDescent="0.35">
      <c r="A1432" s="224" t="s">
        <v>1828</v>
      </c>
      <c r="B1432" s="224" t="s">
        <v>482</v>
      </c>
      <c r="C1432" s="224">
        <v>2024</v>
      </c>
    </row>
    <row r="1433" spans="1:3" x14ac:dyDescent="0.35">
      <c r="A1433" s="224" t="s">
        <v>1829</v>
      </c>
      <c r="B1433" s="224" t="s">
        <v>482</v>
      </c>
      <c r="C1433" s="224">
        <v>2024</v>
      </c>
    </row>
    <row r="1434" spans="1:3" x14ac:dyDescent="0.35">
      <c r="A1434" s="224" t="s">
        <v>1830</v>
      </c>
      <c r="B1434" s="224" t="s">
        <v>482</v>
      </c>
      <c r="C1434" s="224">
        <v>2024</v>
      </c>
    </row>
    <row r="1435" spans="1:3" x14ac:dyDescent="0.35">
      <c r="A1435" s="224" t="s">
        <v>1831</v>
      </c>
      <c r="B1435" s="224" t="s">
        <v>482</v>
      </c>
      <c r="C1435" s="224">
        <v>2024</v>
      </c>
    </row>
    <row r="1436" spans="1:3" x14ac:dyDescent="0.35">
      <c r="A1436" s="224" t="s">
        <v>1832</v>
      </c>
      <c r="B1436" s="224" t="s">
        <v>482</v>
      </c>
      <c r="C1436" s="224">
        <v>2024</v>
      </c>
    </row>
    <row r="1437" spans="1:3" x14ac:dyDescent="0.35">
      <c r="A1437" s="224" t="s">
        <v>1833</v>
      </c>
      <c r="B1437" s="224" t="s">
        <v>482</v>
      </c>
      <c r="C1437" s="224">
        <v>2024</v>
      </c>
    </row>
    <row r="1438" spans="1:3" x14ac:dyDescent="0.35">
      <c r="A1438" s="224" t="s">
        <v>1834</v>
      </c>
      <c r="B1438" s="224" t="s">
        <v>482</v>
      </c>
      <c r="C1438" s="224">
        <v>2024</v>
      </c>
    </row>
    <row r="1439" spans="1:3" x14ac:dyDescent="0.35">
      <c r="A1439" s="224" t="s">
        <v>799</v>
      </c>
      <c r="B1439" s="224" t="s">
        <v>399</v>
      </c>
      <c r="C1439" s="224">
        <v>2024</v>
      </c>
    </row>
    <row r="1440" spans="1:3" x14ac:dyDescent="0.35">
      <c r="A1440" s="224" t="s">
        <v>1174</v>
      </c>
      <c r="B1440" s="224" t="s">
        <v>399</v>
      </c>
      <c r="C1440" s="224">
        <v>2024</v>
      </c>
    </row>
    <row r="1441" spans="1:3" x14ac:dyDescent="0.35">
      <c r="A1441" s="224" t="s">
        <v>1277</v>
      </c>
      <c r="B1441" s="224" t="s">
        <v>399</v>
      </c>
      <c r="C1441" s="224">
        <v>2024</v>
      </c>
    </row>
    <row r="1442" spans="1:3" x14ac:dyDescent="0.35">
      <c r="A1442" s="224" t="s">
        <v>1390</v>
      </c>
      <c r="B1442" s="224" t="s">
        <v>399</v>
      </c>
      <c r="C1442" s="224">
        <v>2024</v>
      </c>
    </row>
    <row r="1443" spans="1:3" x14ac:dyDescent="0.35">
      <c r="A1443" s="224" t="s">
        <v>1404</v>
      </c>
      <c r="B1443" s="224" t="s">
        <v>399</v>
      </c>
      <c r="C1443" s="224">
        <v>2024</v>
      </c>
    </row>
    <row r="1444" spans="1:3" x14ac:dyDescent="0.35">
      <c r="A1444" s="224" t="s">
        <v>1835</v>
      </c>
      <c r="B1444" s="224" t="s">
        <v>454</v>
      </c>
      <c r="C1444" s="224">
        <v>2024</v>
      </c>
    </row>
    <row r="1445" spans="1:3" x14ac:dyDescent="0.35">
      <c r="A1445" s="224" t="s">
        <v>1836</v>
      </c>
      <c r="B1445" s="224" t="s">
        <v>482</v>
      </c>
      <c r="C1445" s="224">
        <v>2024</v>
      </c>
    </row>
    <row r="1446" spans="1:3" x14ac:dyDescent="0.35">
      <c r="A1446" s="224" t="s">
        <v>1837</v>
      </c>
      <c r="B1446" s="224" t="s">
        <v>482</v>
      </c>
      <c r="C1446" s="224">
        <v>2024</v>
      </c>
    </row>
    <row r="1447" spans="1:3" x14ac:dyDescent="0.35">
      <c r="A1447" s="224" t="s">
        <v>1838</v>
      </c>
      <c r="B1447" s="224" t="s">
        <v>482</v>
      </c>
      <c r="C1447" s="224">
        <v>2024</v>
      </c>
    </row>
    <row r="1448" spans="1:3" x14ac:dyDescent="0.35">
      <c r="A1448" s="224" t="s">
        <v>1839</v>
      </c>
      <c r="B1448" s="224" t="s">
        <v>482</v>
      </c>
      <c r="C1448" s="224">
        <v>2024</v>
      </c>
    </row>
    <row r="1449" spans="1:3" x14ac:dyDescent="0.35">
      <c r="A1449" s="224" t="s">
        <v>1840</v>
      </c>
      <c r="B1449" s="224" t="s">
        <v>497</v>
      </c>
      <c r="C1449" s="224">
        <v>2024</v>
      </c>
    </row>
    <row r="1450" spans="1:3" x14ac:dyDescent="0.35">
      <c r="A1450" s="224" t="s">
        <v>1841</v>
      </c>
      <c r="B1450" s="224" t="s">
        <v>497</v>
      </c>
      <c r="C1450" s="224">
        <v>2024</v>
      </c>
    </row>
    <row r="1451" spans="1:3" x14ac:dyDescent="0.35">
      <c r="A1451" s="224" t="s">
        <v>1842</v>
      </c>
      <c r="B1451" s="224" t="s">
        <v>497</v>
      </c>
      <c r="C1451" s="224">
        <v>2024</v>
      </c>
    </row>
    <row r="1452" spans="1:3" x14ac:dyDescent="0.35">
      <c r="A1452" s="224" t="s">
        <v>1843</v>
      </c>
      <c r="B1452" s="224" t="s">
        <v>497</v>
      </c>
      <c r="C1452" s="224">
        <v>2024</v>
      </c>
    </row>
    <row r="1453" spans="1:3" x14ac:dyDescent="0.35">
      <c r="A1453" s="224" t="s">
        <v>1844</v>
      </c>
      <c r="B1453" s="224" t="s">
        <v>497</v>
      </c>
      <c r="C1453" s="224">
        <v>2024</v>
      </c>
    </row>
    <row r="1454" spans="1:3" x14ac:dyDescent="0.35">
      <c r="A1454" s="224" t="s">
        <v>1845</v>
      </c>
      <c r="B1454" s="224" t="s">
        <v>497</v>
      </c>
      <c r="C1454" s="224">
        <v>2024</v>
      </c>
    </row>
    <row r="1455" spans="1:3" x14ac:dyDescent="0.35">
      <c r="A1455" s="224" t="s">
        <v>1846</v>
      </c>
      <c r="B1455" s="224" t="s">
        <v>497</v>
      </c>
      <c r="C1455" s="224">
        <v>2024</v>
      </c>
    </row>
    <row r="1456" spans="1:3" x14ac:dyDescent="0.35">
      <c r="A1456" s="224" t="s">
        <v>1847</v>
      </c>
      <c r="B1456" s="224" t="s">
        <v>497</v>
      </c>
      <c r="C1456" s="224">
        <v>2024</v>
      </c>
    </row>
    <row r="1457" spans="1:3" x14ac:dyDescent="0.35">
      <c r="A1457" s="224" t="s">
        <v>1848</v>
      </c>
      <c r="B1457" s="224" t="s">
        <v>497</v>
      </c>
      <c r="C1457" s="224">
        <v>2024</v>
      </c>
    </row>
    <row r="1458" spans="1:3" x14ac:dyDescent="0.35">
      <c r="A1458" s="224" t="s">
        <v>1849</v>
      </c>
      <c r="B1458" s="224" t="s">
        <v>497</v>
      </c>
      <c r="C1458" s="224">
        <v>2024</v>
      </c>
    </row>
    <row r="1459" spans="1:3" x14ac:dyDescent="0.35">
      <c r="A1459" s="224" t="s">
        <v>1850</v>
      </c>
      <c r="B1459" s="224" t="s">
        <v>497</v>
      </c>
      <c r="C1459" s="224">
        <v>2024</v>
      </c>
    </row>
    <row r="1460" spans="1:3" x14ac:dyDescent="0.35">
      <c r="A1460" s="224" t="s">
        <v>1851</v>
      </c>
      <c r="B1460" s="224" t="s">
        <v>497</v>
      </c>
      <c r="C1460" s="224">
        <v>2024</v>
      </c>
    </row>
    <row r="1461" spans="1:3" x14ac:dyDescent="0.35">
      <c r="A1461" s="224" t="s">
        <v>1852</v>
      </c>
      <c r="B1461" s="224" t="s">
        <v>497</v>
      </c>
      <c r="C1461" s="224">
        <v>2024</v>
      </c>
    </row>
    <row r="1462" spans="1:3" x14ac:dyDescent="0.35">
      <c r="A1462" s="224" t="s">
        <v>1853</v>
      </c>
      <c r="B1462" s="224" t="s">
        <v>497</v>
      </c>
      <c r="C1462" s="224">
        <v>2024</v>
      </c>
    </row>
    <row r="1463" spans="1:3" x14ac:dyDescent="0.35">
      <c r="A1463" s="224" t="s">
        <v>1854</v>
      </c>
      <c r="B1463" s="224" t="s">
        <v>497</v>
      </c>
      <c r="C1463" s="224">
        <v>2024</v>
      </c>
    </row>
    <row r="1464" spans="1:3" x14ac:dyDescent="0.35">
      <c r="A1464" s="224" t="s">
        <v>1855</v>
      </c>
      <c r="B1464" s="224" t="s">
        <v>497</v>
      </c>
      <c r="C1464" s="224">
        <v>2024</v>
      </c>
    </row>
    <row r="1465" spans="1:3" x14ac:dyDescent="0.35">
      <c r="A1465" s="224" t="s">
        <v>1856</v>
      </c>
      <c r="B1465" s="224" t="s">
        <v>497</v>
      </c>
      <c r="C1465" s="224">
        <v>2024</v>
      </c>
    </row>
    <row r="1466" spans="1:3" x14ac:dyDescent="0.35">
      <c r="A1466" s="224" t="s">
        <v>1857</v>
      </c>
      <c r="B1466" s="224" t="s">
        <v>497</v>
      </c>
      <c r="C1466" s="224">
        <v>2024</v>
      </c>
    </row>
    <row r="1467" spans="1:3" x14ac:dyDescent="0.35">
      <c r="A1467" s="224" t="s">
        <v>1858</v>
      </c>
      <c r="B1467" s="224" t="s">
        <v>497</v>
      </c>
      <c r="C1467" s="224">
        <v>2024</v>
      </c>
    </row>
    <row r="1468" spans="1:3" x14ac:dyDescent="0.35">
      <c r="A1468" s="224" t="s">
        <v>1859</v>
      </c>
      <c r="B1468" s="224" t="s">
        <v>497</v>
      </c>
      <c r="C1468" s="224">
        <v>2024</v>
      </c>
    </row>
    <row r="1469" spans="1:3" x14ac:dyDescent="0.35">
      <c r="A1469" s="224" t="s">
        <v>1860</v>
      </c>
      <c r="B1469" s="224" t="s">
        <v>497</v>
      </c>
      <c r="C1469" s="224">
        <v>2024</v>
      </c>
    </row>
    <row r="1470" spans="1:3" x14ac:dyDescent="0.35">
      <c r="A1470" s="224" t="s">
        <v>1861</v>
      </c>
      <c r="B1470" s="224" t="s">
        <v>497</v>
      </c>
      <c r="C1470" s="224">
        <v>2024</v>
      </c>
    </row>
    <row r="1471" spans="1:3" x14ac:dyDescent="0.35">
      <c r="A1471" s="224" t="s">
        <v>1862</v>
      </c>
      <c r="B1471" s="224" t="s">
        <v>497</v>
      </c>
      <c r="C1471" s="224">
        <v>2024</v>
      </c>
    </row>
    <row r="1472" spans="1:3" x14ac:dyDescent="0.35">
      <c r="A1472" s="224" t="s">
        <v>1863</v>
      </c>
      <c r="B1472" s="224" t="s">
        <v>497</v>
      </c>
      <c r="C1472" s="224">
        <v>2024</v>
      </c>
    </row>
    <row r="1473" spans="1:3" x14ac:dyDescent="0.35">
      <c r="A1473" s="224" t="s">
        <v>1864</v>
      </c>
      <c r="B1473" s="224" t="s">
        <v>497</v>
      </c>
      <c r="C1473" s="224">
        <v>2024</v>
      </c>
    </row>
    <row r="1474" spans="1:3" x14ac:dyDescent="0.35">
      <c r="A1474" s="224" t="s">
        <v>1865</v>
      </c>
      <c r="B1474" s="224" t="s">
        <v>497</v>
      </c>
      <c r="C1474" s="224">
        <v>2024</v>
      </c>
    </row>
    <row r="1475" spans="1:3" x14ac:dyDescent="0.35">
      <c r="A1475" s="224" t="s">
        <v>1866</v>
      </c>
      <c r="B1475" s="224" t="s">
        <v>497</v>
      </c>
      <c r="C1475" s="224">
        <v>2024</v>
      </c>
    </row>
    <row r="1476" spans="1:3" x14ac:dyDescent="0.35">
      <c r="A1476" s="224" t="s">
        <v>1867</v>
      </c>
      <c r="B1476" s="224" t="s">
        <v>497</v>
      </c>
      <c r="C1476" s="224">
        <v>2024</v>
      </c>
    </row>
    <row r="1477" spans="1:3" x14ac:dyDescent="0.35">
      <c r="A1477" s="224" t="s">
        <v>1868</v>
      </c>
      <c r="B1477" s="224" t="s">
        <v>497</v>
      </c>
      <c r="C1477" s="224">
        <v>2024</v>
      </c>
    </row>
    <row r="1478" spans="1:3" x14ac:dyDescent="0.35">
      <c r="A1478" s="224" t="s">
        <v>1869</v>
      </c>
      <c r="B1478" s="224" t="s">
        <v>497</v>
      </c>
      <c r="C1478" s="224">
        <v>2024</v>
      </c>
    </row>
    <row r="1479" spans="1:3" x14ac:dyDescent="0.35">
      <c r="A1479" s="224" t="s">
        <v>1870</v>
      </c>
      <c r="B1479" s="224" t="s">
        <v>497</v>
      </c>
      <c r="C1479" s="224">
        <v>2024</v>
      </c>
    </row>
    <row r="1480" spans="1:3" x14ac:dyDescent="0.35">
      <c r="A1480" s="224" t="s">
        <v>1871</v>
      </c>
      <c r="B1480" s="224" t="s">
        <v>497</v>
      </c>
      <c r="C1480" s="224">
        <v>2024</v>
      </c>
    </row>
    <row r="1481" spans="1:3" x14ac:dyDescent="0.35">
      <c r="A1481" s="224" t="s">
        <v>1872</v>
      </c>
      <c r="B1481" s="224" t="s">
        <v>497</v>
      </c>
      <c r="C1481" s="224">
        <v>2024</v>
      </c>
    </row>
    <row r="1482" spans="1:3" x14ac:dyDescent="0.35">
      <c r="A1482" s="224" t="s">
        <v>1873</v>
      </c>
      <c r="B1482" s="224" t="s">
        <v>497</v>
      </c>
      <c r="C1482" s="224">
        <v>2024</v>
      </c>
    </row>
    <row r="1483" spans="1:3" x14ac:dyDescent="0.35">
      <c r="A1483" s="224" t="s">
        <v>1874</v>
      </c>
      <c r="B1483" s="224" t="s">
        <v>497</v>
      </c>
      <c r="C1483" s="224">
        <v>2024</v>
      </c>
    </row>
    <row r="1484" spans="1:3" x14ac:dyDescent="0.35">
      <c r="A1484" s="224" t="s">
        <v>1875</v>
      </c>
      <c r="B1484" s="224" t="s">
        <v>497</v>
      </c>
      <c r="C1484" s="224">
        <v>2024</v>
      </c>
    </row>
    <row r="1485" spans="1:3" x14ac:dyDescent="0.35">
      <c r="A1485" s="224" t="s">
        <v>1876</v>
      </c>
      <c r="B1485" s="224" t="s">
        <v>497</v>
      </c>
      <c r="C1485" s="224">
        <v>2024</v>
      </c>
    </row>
    <row r="1486" spans="1:3" x14ac:dyDescent="0.35">
      <c r="A1486" s="224" t="s">
        <v>1877</v>
      </c>
      <c r="B1486" s="224" t="s">
        <v>497</v>
      </c>
      <c r="C1486" s="224">
        <v>2024</v>
      </c>
    </row>
    <row r="1487" spans="1:3" x14ac:dyDescent="0.35">
      <c r="A1487" s="224" t="s">
        <v>1878</v>
      </c>
      <c r="B1487" s="224" t="s">
        <v>497</v>
      </c>
      <c r="C1487" s="224">
        <v>2024</v>
      </c>
    </row>
    <row r="1488" spans="1:3" x14ac:dyDescent="0.35">
      <c r="A1488" s="224" t="s">
        <v>1879</v>
      </c>
      <c r="B1488" s="224" t="s">
        <v>497</v>
      </c>
      <c r="C1488" s="224">
        <v>2024</v>
      </c>
    </row>
    <row r="1489" spans="1:3" x14ac:dyDescent="0.35">
      <c r="A1489" s="224" t="s">
        <v>1880</v>
      </c>
      <c r="B1489" s="224" t="s">
        <v>497</v>
      </c>
      <c r="C1489" s="224">
        <v>2024</v>
      </c>
    </row>
    <row r="1490" spans="1:3" x14ac:dyDescent="0.35">
      <c r="A1490" s="224" t="s">
        <v>1881</v>
      </c>
      <c r="B1490" s="224" t="s">
        <v>637</v>
      </c>
      <c r="C1490" s="224">
        <v>2024</v>
      </c>
    </row>
    <row r="1491" spans="1:3" x14ac:dyDescent="0.35">
      <c r="A1491" s="224" t="s">
        <v>1882</v>
      </c>
      <c r="B1491" s="224" t="s">
        <v>637</v>
      </c>
      <c r="C1491" s="224">
        <v>2024</v>
      </c>
    </row>
    <row r="1492" spans="1:3" x14ac:dyDescent="0.35">
      <c r="A1492" s="224" t="s">
        <v>1883</v>
      </c>
      <c r="B1492" s="224" t="s">
        <v>637</v>
      </c>
      <c r="C1492" s="224">
        <v>2024</v>
      </c>
    </row>
    <row r="1493" spans="1:3" x14ac:dyDescent="0.35">
      <c r="A1493" s="224" t="s">
        <v>1884</v>
      </c>
      <c r="B1493" s="224" t="s">
        <v>637</v>
      </c>
      <c r="C1493" s="224">
        <v>2024</v>
      </c>
    </row>
    <row r="1494" spans="1:3" x14ac:dyDescent="0.35">
      <c r="A1494" s="224" t="s">
        <v>1885</v>
      </c>
      <c r="B1494" s="224" t="s">
        <v>637</v>
      </c>
      <c r="C1494" s="224">
        <v>2024</v>
      </c>
    </row>
    <row r="1495" spans="1:3" x14ac:dyDescent="0.35">
      <c r="A1495" s="224" t="s">
        <v>1886</v>
      </c>
      <c r="B1495" s="224" t="s">
        <v>637</v>
      </c>
      <c r="C1495" s="224">
        <v>2024</v>
      </c>
    </row>
    <row r="1496" spans="1:3" x14ac:dyDescent="0.35">
      <c r="A1496" s="224" t="s">
        <v>1887</v>
      </c>
      <c r="B1496" s="224" t="s">
        <v>637</v>
      </c>
      <c r="C1496" s="224">
        <v>2024</v>
      </c>
    </row>
    <row r="1497" spans="1:3" x14ac:dyDescent="0.35">
      <c r="A1497" s="224" t="s">
        <v>1888</v>
      </c>
      <c r="B1497" s="224" t="s">
        <v>637</v>
      </c>
      <c r="C1497" s="224">
        <v>2024</v>
      </c>
    </row>
    <row r="1498" spans="1:3" x14ac:dyDescent="0.35">
      <c r="A1498" s="224" t="s">
        <v>1889</v>
      </c>
      <c r="B1498" s="224" t="s">
        <v>637</v>
      </c>
      <c r="C1498" s="224">
        <v>2024</v>
      </c>
    </row>
    <row r="1499" spans="1:3" x14ac:dyDescent="0.35">
      <c r="A1499" s="224" t="s">
        <v>1890</v>
      </c>
      <c r="B1499" s="224" t="s">
        <v>637</v>
      </c>
      <c r="C1499" s="224">
        <v>2024</v>
      </c>
    </row>
    <row r="1500" spans="1:3" x14ac:dyDescent="0.35">
      <c r="A1500" s="224" t="s">
        <v>1891</v>
      </c>
      <c r="B1500" s="224" t="s">
        <v>637</v>
      </c>
      <c r="C1500" s="224">
        <v>2024</v>
      </c>
    </row>
    <row r="1501" spans="1:3" x14ac:dyDescent="0.35">
      <c r="A1501" s="224" t="s">
        <v>1892</v>
      </c>
      <c r="B1501" s="224" t="s">
        <v>637</v>
      </c>
      <c r="C1501" s="224">
        <v>2024</v>
      </c>
    </row>
    <row r="1502" spans="1:3" x14ac:dyDescent="0.35">
      <c r="A1502" s="224" t="s">
        <v>1893</v>
      </c>
      <c r="B1502" s="224" t="s">
        <v>637</v>
      </c>
      <c r="C1502" s="224">
        <v>2024</v>
      </c>
    </row>
    <row r="1503" spans="1:3" x14ac:dyDescent="0.35">
      <c r="A1503" s="224" t="s">
        <v>1894</v>
      </c>
      <c r="B1503" s="224" t="s">
        <v>637</v>
      </c>
      <c r="C1503" s="224">
        <v>2024</v>
      </c>
    </row>
    <row r="1504" spans="1:3" x14ac:dyDescent="0.35">
      <c r="A1504" s="224" t="s">
        <v>1895</v>
      </c>
      <c r="B1504" s="224" t="s">
        <v>637</v>
      </c>
      <c r="C1504" s="224">
        <v>2024</v>
      </c>
    </row>
    <row r="1505" spans="1:3" x14ac:dyDescent="0.35">
      <c r="A1505" s="224" t="s">
        <v>1896</v>
      </c>
      <c r="B1505" s="224" t="s">
        <v>637</v>
      </c>
      <c r="C1505" s="224">
        <v>2024</v>
      </c>
    </row>
    <row r="1506" spans="1:3" x14ac:dyDescent="0.35">
      <c r="A1506" s="224" t="s">
        <v>1897</v>
      </c>
      <c r="B1506" s="224" t="s">
        <v>637</v>
      </c>
      <c r="C1506" s="224">
        <v>2024</v>
      </c>
    </row>
    <row r="1507" spans="1:3" x14ac:dyDescent="0.35">
      <c r="A1507" s="224" t="s">
        <v>1898</v>
      </c>
      <c r="B1507" s="224" t="s">
        <v>637</v>
      </c>
      <c r="C1507" s="224">
        <v>2024</v>
      </c>
    </row>
    <row r="1508" spans="1:3" x14ac:dyDescent="0.35">
      <c r="A1508" s="224" t="s">
        <v>1899</v>
      </c>
      <c r="B1508" s="224" t="s">
        <v>637</v>
      </c>
      <c r="C1508" s="224">
        <v>2024</v>
      </c>
    </row>
    <row r="1509" spans="1:3" x14ac:dyDescent="0.35">
      <c r="A1509" s="224" t="s">
        <v>1900</v>
      </c>
      <c r="B1509" s="224" t="s">
        <v>637</v>
      </c>
      <c r="C1509" s="224">
        <v>2024</v>
      </c>
    </row>
    <row r="1510" spans="1:3" x14ac:dyDescent="0.35">
      <c r="A1510" s="224" t="s">
        <v>1901</v>
      </c>
      <c r="B1510" s="224" t="s">
        <v>637</v>
      </c>
      <c r="C1510" s="224">
        <v>2024</v>
      </c>
    </row>
    <row r="1511" spans="1:3" x14ac:dyDescent="0.35">
      <c r="A1511" s="224" t="s">
        <v>1902</v>
      </c>
      <c r="B1511" s="224" t="s">
        <v>637</v>
      </c>
      <c r="C1511" s="224">
        <v>2024</v>
      </c>
    </row>
    <row r="1512" spans="1:3" x14ac:dyDescent="0.35">
      <c r="A1512" s="224" t="s">
        <v>1903</v>
      </c>
      <c r="B1512" s="224" t="s">
        <v>637</v>
      </c>
      <c r="C1512" s="224">
        <v>2024</v>
      </c>
    </row>
    <row r="1513" spans="1:3" x14ac:dyDescent="0.35">
      <c r="A1513" s="224" t="s">
        <v>1904</v>
      </c>
      <c r="B1513" s="224" t="s">
        <v>637</v>
      </c>
      <c r="C1513" s="224">
        <v>2024</v>
      </c>
    </row>
    <row r="1514" spans="1:3" x14ac:dyDescent="0.35">
      <c r="A1514" s="224" t="s">
        <v>1905</v>
      </c>
      <c r="B1514" s="224" t="s">
        <v>637</v>
      </c>
      <c r="C1514" s="224">
        <v>2024</v>
      </c>
    </row>
    <row r="1515" spans="1:3" x14ac:dyDescent="0.35">
      <c r="A1515" s="224" t="s">
        <v>1906</v>
      </c>
      <c r="B1515" s="224" t="s">
        <v>637</v>
      </c>
      <c r="C1515" s="224">
        <v>2024</v>
      </c>
    </row>
    <row r="1516" spans="1:3" x14ac:dyDescent="0.35">
      <c r="A1516" s="224" t="s">
        <v>1907</v>
      </c>
      <c r="B1516" s="224" t="s">
        <v>637</v>
      </c>
      <c r="C1516" s="224">
        <v>2024</v>
      </c>
    </row>
    <row r="1517" spans="1:3" x14ac:dyDescent="0.35">
      <c r="A1517" s="224" t="s">
        <v>1908</v>
      </c>
      <c r="B1517" s="224" t="s">
        <v>637</v>
      </c>
      <c r="C1517" s="224">
        <v>2024</v>
      </c>
    </row>
    <row r="1518" spans="1:3" x14ac:dyDescent="0.35">
      <c r="A1518" s="224" t="s">
        <v>1909</v>
      </c>
      <c r="B1518" s="224" t="s">
        <v>637</v>
      </c>
      <c r="C1518" s="224">
        <v>2024</v>
      </c>
    </row>
    <row r="1519" spans="1:3" x14ac:dyDescent="0.35">
      <c r="A1519" s="224" t="s">
        <v>1910</v>
      </c>
      <c r="B1519" s="224" t="s">
        <v>637</v>
      </c>
      <c r="C1519" s="224">
        <v>2024</v>
      </c>
    </row>
    <row r="1520" spans="1:3" x14ac:dyDescent="0.35">
      <c r="A1520" s="224" t="s">
        <v>1911</v>
      </c>
      <c r="B1520" s="224" t="s">
        <v>637</v>
      </c>
      <c r="C1520" s="224">
        <v>2024</v>
      </c>
    </row>
    <row r="1521" spans="1:3" x14ac:dyDescent="0.35">
      <c r="A1521" s="224" t="s">
        <v>1912</v>
      </c>
      <c r="B1521" s="224" t="s">
        <v>637</v>
      </c>
      <c r="C1521" s="224">
        <v>2024</v>
      </c>
    </row>
    <row r="1522" spans="1:3" x14ac:dyDescent="0.35">
      <c r="A1522" s="224" t="s">
        <v>1913</v>
      </c>
      <c r="B1522" s="224" t="s">
        <v>637</v>
      </c>
      <c r="C1522" s="224">
        <v>2024</v>
      </c>
    </row>
    <row r="1523" spans="1:3" x14ac:dyDescent="0.35">
      <c r="A1523" s="224" t="s">
        <v>1914</v>
      </c>
      <c r="B1523" s="224" t="s">
        <v>637</v>
      </c>
      <c r="C1523" s="224">
        <v>2024</v>
      </c>
    </row>
    <row r="1524" spans="1:3" x14ac:dyDescent="0.35">
      <c r="A1524" s="224" t="s">
        <v>1915</v>
      </c>
      <c r="B1524" s="224" t="s">
        <v>637</v>
      </c>
      <c r="C1524" s="224">
        <v>2024</v>
      </c>
    </row>
    <row r="1525" spans="1:3" x14ac:dyDescent="0.35">
      <c r="A1525" s="224" t="s">
        <v>1916</v>
      </c>
      <c r="B1525" s="224" t="s">
        <v>637</v>
      </c>
      <c r="C1525" s="224">
        <v>2024</v>
      </c>
    </row>
    <row r="1526" spans="1:3" x14ac:dyDescent="0.35">
      <c r="A1526" s="224" t="s">
        <v>1917</v>
      </c>
      <c r="B1526" s="224" t="s">
        <v>637</v>
      </c>
      <c r="C1526" s="224">
        <v>2024</v>
      </c>
    </row>
    <row r="1527" spans="1:3" x14ac:dyDescent="0.35">
      <c r="A1527" s="224" t="s">
        <v>1918</v>
      </c>
      <c r="B1527" s="224" t="s">
        <v>637</v>
      </c>
      <c r="C1527" s="224">
        <v>2024</v>
      </c>
    </row>
    <row r="1528" spans="1:3" x14ac:dyDescent="0.35">
      <c r="A1528" s="224" t="s">
        <v>1919</v>
      </c>
      <c r="B1528" s="224" t="s">
        <v>637</v>
      </c>
      <c r="C1528" s="224">
        <v>2024</v>
      </c>
    </row>
    <row r="1529" spans="1:3" x14ac:dyDescent="0.35">
      <c r="A1529" s="224" t="s">
        <v>1920</v>
      </c>
      <c r="B1529" s="224" t="s">
        <v>637</v>
      </c>
      <c r="C1529" s="224">
        <v>2024</v>
      </c>
    </row>
    <row r="1530" spans="1:3" x14ac:dyDescent="0.35">
      <c r="A1530" s="224" t="s">
        <v>1921</v>
      </c>
      <c r="B1530" s="224" t="s">
        <v>637</v>
      </c>
      <c r="C1530" s="224">
        <v>2024</v>
      </c>
    </row>
    <row r="1531" spans="1:3" x14ac:dyDescent="0.35">
      <c r="A1531" s="224" t="s">
        <v>1922</v>
      </c>
      <c r="B1531" s="224" t="s">
        <v>637</v>
      </c>
      <c r="C1531" s="224">
        <v>2024</v>
      </c>
    </row>
    <row r="1532" spans="1:3" x14ac:dyDescent="0.35">
      <c r="A1532" s="224" t="s">
        <v>1923</v>
      </c>
      <c r="B1532" s="224" t="s">
        <v>637</v>
      </c>
      <c r="C1532" s="224">
        <v>2024</v>
      </c>
    </row>
    <row r="1533" spans="1:3" x14ac:dyDescent="0.35">
      <c r="A1533" s="224" t="s">
        <v>1924</v>
      </c>
      <c r="B1533" s="224" t="s">
        <v>637</v>
      </c>
      <c r="C1533" s="224">
        <v>2024</v>
      </c>
    </row>
    <row r="1534" spans="1:3" x14ac:dyDescent="0.35">
      <c r="A1534" s="224" t="s">
        <v>1925</v>
      </c>
      <c r="B1534" s="224" t="s">
        <v>637</v>
      </c>
      <c r="C1534" s="224">
        <v>2024</v>
      </c>
    </row>
    <row r="1535" spans="1:3" x14ac:dyDescent="0.35">
      <c r="A1535" s="224" t="s">
        <v>1926</v>
      </c>
      <c r="B1535" s="224" t="s">
        <v>637</v>
      </c>
      <c r="C1535" s="224">
        <v>2024</v>
      </c>
    </row>
    <row r="1536" spans="1:3" x14ac:dyDescent="0.35">
      <c r="A1536" s="224" t="s">
        <v>1927</v>
      </c>
      <c r="B1536" s="224" t="s">
        <v>637</v>
      </c>
      <c r="C1536" s="224">
        <v>2024</v>
      </c>
    </row>
    <row r="1537" spans="1:3" x14ac:dyDescent="0.35">
      <c r="A1537" s="224" t="s">
        <v>1928</v>
      </c>
      <c r="B1537" s="224" t="s">
        <v>637</v>
      </c>
      <c r="C1537" s="224">
        <v>2024</v>
      </c>
    </row>
    <row r="1538" spans="1:3" x14ac:dyDescent="0.35">
      <c r="A1538" s="224" t="s">
        <v>1929</v>
      </c>
      <c r="B1538" s="224" t="s">
        <v>637</v>
      </c>
      <c r="C1538" s="224">
        <v>2024</v>
      </c>
    </row>
    <row r="1539" spans="1:3" x14ac:dyDescent="0.35">
      <c r="A1539" s="224" t="s">
        <v>1930</v>
      </c>
      <c r="B1539" s="224" t="s">
        <v>637</v>
      </c>
      <c r="C1539" s="224">
        <v>2024</v>
      </c>
    </row>
    <row r="1540" spans="1:3" x14ac:dyDescent="0.35">
      <c r="A1540" s="224" t="s">
        <v>1931</v>
      </c>
      <c r="B1540" s="224" t="s">
        <v>661</v>
      </c>
      <c r="C1540" s="224">
        <v>2024</v>
      </c>
    </row>
    <row r="1541" spans="1:3" x14ac:dyDescent="0.35">
      <c r="A1541" s="224" t="s">
        <v>1932</v>
      </c>
      <c r="B1541" s="224" t="s">
        <v>661</v>
      </c>
      <c r="C1541" s="224">
        <v>2024</v>
      </c>
    </row>
    <row r="1542" spans="1:3" x14ac:dyDescent="0.35">
      <c r="A1542" s="224" t="s">
        <v>1933</v>
      </c>
      <c r="B1542" s="224" t="s">
        <v>661</v>
      </c>
      <c r="C1542" s="224">
        <v>2024</v>
      </c>
    </row>
    <row r="1543" spans="1:3" x14ac:dyDescent="0.35">
      <c r="A1543" s="224" t="s">
        <v>1934</v>
      </c>
      <c r="B1543" s="224" t="s">
        <v>661</v>
      </c>
      <c r="C1543" s="224">
        <v>2024</v>
      </c>
    </row>
    <row r="1544" spans="1:3" x14ac:dyDescent="0.35">
      <c r="A1544" s="224" t="s">
        <v>1935</v>
      </c>
      <c r="B1544" s="224" t="s">
        <v>661</v>
      </c>
      <c r="C1544" s="224">
        <v>2024</v>
      </c>
    </row>
    <row r="1545" spans="1:3" x14ac:dyDescent="0.35">
      <c r="A1545" s="224" t="s">
        <v>1936</v>
      </c>
      <c r="B1545" s="224" t="s">
        <v>661</v>
      </c>
      <c r="C1545" s="224">
        <v>2024</v>
      </c>
    </row>
    <row r="1546" spans="1:3" x14ac:dyDescent="0.35">
      <c r="A1546" s="224" t="s">
        <v>1937</v>
      </c>
      <c r="B1546" s="224" t="s">
        <v>661</v>
      </c>
      <c r="C1546" s="224">
        <v>2024</v>
      </c>
    </row>
    <row r="1547" spans="1:3" x14ac:dyDescent="0.35">
      <c r="A1547" s="224" t="s">
        <v>1938</v>
      </c>
      <c r="B1547" s="224" t="s">
        <v>661</v>
      </c>
      <c r="C1547" s="224">
        <v>2024</v>
      </c>
    </row>
    <row r="1548" spans="1:3" x14ac:dyDescent="0.35">
      <c r="A1548" s="224" t="s">
        <v>1939</v>
      </c>
      <c r="B1548" s="224" t="s">
        <v>661</v>
      </c>
      <c r="C1548" s="224">
        <v>2024</v>
      </c>
    </row>
    <row r="1549" spans="1:3" x14ac:dyDescent="0.35">
      <c r="A1549" s="224" t="s">
        <v>1940</v>
      </c>
      <c r="B1549" s="224" t="s">
        <v>661</v>
      </c>
      <c r="C1549" s="224">
        <v>2024</v>
      </c>
    </row>
    <row r="1550" spans="1:3" x14ac:dyDescent="0.35">
      <c r="A1550" s="224" t="s">
        <v>1941</v>
      </c>
      <c r="B1550" s="224" t="s">
        <v>661</v>
      </c>
      <c r="C1550" s="224">
        <v>2024</v>
      </c>
    </row>
    <row r="1551" spans="1:3" x14ac:dyDescent="0.35">
      <c r="A1551" s="224" t="s">
        <v>1942</v>
      </c>
      <c r="B1551" s="224" t="s">
        <v>661</v>
      </c>
      <c r="C1551" s="224">
        <v>2024</v>
      </c>
    </row>
    <row r="1552" spans="1:3" x14ac:dyDescent="0.35">
      <c r="A1552" s="224" t="s">
        <v>1943</v>
      </c>
      <c r="B1552" s="224" t="s">
        <v>661</v>
      </c>
      <c r="C1552" s="224">
        <v>2024</v>
      </c>
    </row>
    <row r="1553" spans="1:3" x14ac:dyDescent="0.35">
      <c r="A1553" s="224" t="s">
        <v>1944</v>
      </c>
      <c r="B1553" s="224" t="s">
        <v>661</v>
      </c>
      <c r="C1553" s="224">
        <v>2024</v>
      </c>
    </row>
    <row r="1554" spans="1:3" x14ac:dyDescent="0.35">
      <c r="A1554" s="224" t="s">
        <v>1945</v>
      </c>
      <c r="B1554" s="224" t="s">
        <v>661</v>
      </c>
      <c r="C1554" s="224">
        <v>2024</v>
      </c>
    </row>
    <row r="1555" spans="1:3" x14ac:dyDescent="0.35">
      <c r="A1555" s="224" t="s">
        <v>1946</v>
      </c>
      <c r="B1555" s="224" t="s">
        <v>661</v>
      </c>
      <c r="C1555" s="224">
        <v>2024</v>
      </c>
    </row>
    <row r="1556" spans="1:3" x14ac:dyDescent="0.35">
      <c r="A1556" s="224" t="s">
        <v>1947</v>
      </c>
      <c r="B1556" s="224" t="s">
        <v>661</v>
      </c>
      <c r="C1556" s="224">
        <v>2024</v>
      </c>
    </row>
    <row r="1557" spans="1:3" x14ac:dyDescent="0.35">
      <c r="A1557" s="224" t="s">
        <v>1948</v>
      </c>
      <c r="B1557" s="224" t="s">
        <v>661</v>
      </c>
      <c r="C1557" s="224">
        <v>2024</v>
      </c>
    </row>
    <row r="1558" spans="1:3" x14ac:dyDescent="0.35">
      <c r="A1558" s="224" t="s">
        <v>1949</v>
      </c>
      <c r="B1558" s="224" t="s">
        <v>661</v>
      </c>
      <c r="C1558" s="224">
        <v>2024</v>
      </c>
    </row>
    <row r="1559" spans="1:3" x14ac:dyDescent="0.35">
      <c r="A1559" s="224" t="s">
        <v>1950</v>
      </c>
      <c r="B1559" s="224" t="s">
        <v>661</v>
      </c>
      <c r="C1559" s="224">
        <v>2024</v>
      </c>
    </row>
    <row r="1560" spans="1:3" x14ac:dyDescent="0.35">
      <c r="A1560" s="224" t="s">
        <v>1951</v>
      </c>
      <c r="B1560" s="224" t="s">
        <v>661</v>
      </c>
      <c r="C1560" s="224">
        <v>2024</v>
      </c>
    </row>
    <row r="1561" spans="1:3" x14ac:dyDescent="0.35">
      <c r="A1561" s="224" t="s">
        <v>1952</v>
      </c>
      <c r="B1561" s="224" t="s">
        <v>661</v>
      </c>
      <c r="C1561" s="224">
        <v>2024</v>
      </c>
    </row>
    <row r="1562" spans="1:3" x14ac:dyDescent="0.35">
      <c r="A1562" s="224" t="s">
        <v>1953</v>
      </c>
      <c r="B1562" s="224" t="s">
        <v>661</v>
      </c>
      <c r="C1562" s="224">
        <v>2024</v>
      </c>
    </row>
    <row r="1563" spans="1:3" x14ac:dyDescent="0.35">
      <c r="A1563" s="224" t="s">
        <v>1954</v>
      </c>
      <c r="B1563" s="224" t="s">
        <v>661</v>
      </c>
      <c r="C1563" s="224">
        <v>2024</v>
      </c>
    </row>
    <row r="1564" spans="1:3" x14ac:dyDescent="0.35">
      <c r="A1564" s="224" t="s">
        <v>1955</v>
      </c>
      <c r="B1564" s="224" t="s">
        <v>661</v>
      </c>
      <c r="C1564" s="224">
        <v>2024</v>
      </c>
    </row>
    <row r="1565" spans="1:3" x14ac:dyDescent="0.35">
      <c r="A1565" s="224" t="s">
        <v>1956</v>
      </c>
      <c r="B1565" s="224" t="s">
        <v>661</v>
      </c>
      <c r="C1565" s="224">
        <v>2024</v>
      </c>
    </row>
    <row r="1566" spans="1:3" x14ac:dyDescent="0.35">
      <c r="A1566" s="224" t="s">
        <v>1957</v>
      </c>
      <c r="B1566" s="224" t="s">
        <v>661</v>
      </c>
      <c r="C1566" s="224">
        <v>2024</v>
      </c>
    </row>
    <row r="1567" spans="1:3" x14ac:dyDescent="0.35">
      <c r="A1567" s="224" t="s">
        <v>1958</v>
      </c>
      <c r="B1567" s="224" t="s">
        <v>661</v>
      </c>
      <c r="C1567" s="224">
        <v>2024</v>
      </c>
    </row>
    <row r="1568" spans="1:3" x14ac:dyDescent="0.35">
      <c r="A1568" s="224" t="s">
        <v>1959</v>
      </c>
      <c r="B1568" s="224" t="s">
        <v>661</v>
      </c>
      <c r="C1568" s="224">
        <v>2024</v>
      </c>
    </row>
    <row r="1569" spans="1:3" x14ac:dyDescent="0.35">
      <c r="A1569" s="224" t="s">
        <v>1960</v>
      </c>
      <c r="B1569" s="224" t="s">
        <v>661</v>
      </c>
      <c r="C1569" s="224">
        <v>2024</v>
      </c>
    </row>
    <row r="1570" spans="1:3" x14ac:dyDescent="0.35">
      <c r="A1570" s="224" t="s">
        <v>1961</v>
      </c>
      <c r="B1570" s="224" t="s">
        <v>661</v>
      </c>
      <c r="C1570" s="224">
        <v>2024</v>
      </c>
    </row>
    <row r="1571" spans="1:3" x14ac:dyDescent="0.35">
      <c r="A1571" s="224" t="s">
        <v>1962</v>
      </c>
      <c r="B1571" s="224" t="s">
        <v>661</v>
      </c>
      <c r="C1571" s="224">
        <v>2024</v>
      </c>
    </row>
    <row r="1572" spans="1:3" x14ac:dyDescent="0.35">
      <c r="A1572" s="224" t="s">
        <v>1963</v>
      </c>
      <c r="B1572" s="224" t="s">
        <v>661</v>
      </c>
      <c r="C1572" s="224">
        <v>2024</v>
      </c>
    </row>
    <row r="1573" spans="1:3" x14ac:dyDescent="0.35">
      <c r="A1573" s="224" t="s">
        <v>1964</v>
      </c>
      <c r="B1573" s="224" t="s">
        <v>661</v>
      </c>
      <c r="C1573" s="224">
        <v>2024</v>
      </c>
    </row>
    <row r="1574" spans="1:3" x14ac:dyDescent="0.35">
      <c r="A1574" s="224" t="s">
        <v>1965</v>
      </c>
      <c r="B1574" s="224" t="s">
        <v>661</v>
      </c>
      <c r="C1574" s="224">
        <v>2024</v>
      </c>
    </row>
    <row r="1575" spans="1:3" x14ac:dyDescent="0.35">
      <c r="A1575" s="224" t="s">
        <v>1966</v>
      </c>
      <c r="B1575" s="224" t="s">
        <v>661</v>
      </c>
      <c r="C1575" s="224">
        <v>2024</v>
      </c>
    </row>
    <row r="1576" spans="1:3" x14ac:dyDescent="0.35">
      <c r="A1576" s="224" t="s">
        <v>1967</v>
      </c>
      <c r="B1576" s="224" t="s">
        <v>661</v>
      </c>
      <c r="C1576" s="224">
        <v>2024</v>
      </c>
    </row>
    <row r="1577" spans="1:3" x14ac:dyDescent="0.35">
      <c r="A1577" s="224" t="s">
        <v>1968</v>
      </c>
      <c r="B1577" s="224" t="s">
        <v>661</v>
      </c>
      <c r="C1577" s="224">
        <v>2024</v>
      </c>
    </row>
    <row r="1578" spans="1:3" x14ac:dyDescent="0.35">
      <c r="A1578" s="224" t="s">
        <v>1969</v>
      </c>
      <c r="B1578" s="224" t="s">
        <v>661</v>
      </c>
      <c r="C1578" s="224">
        <v>2024</v>
      </c>
    </row>
    <row r="1579" spans="1:3" x14ac:dyDescent="0.35">
      <c r="A1579" s="224" t="s">
        <v>1970</v>
      </c>
      <c r="B1579" s="224" t="s">
        <v>661</v>
      </c>
      <c r="C1579" s="224">
        <v>2024</v>
      </c>
    </row>
    <row r="1580" spans="1:3" x14ac:dyDescent="0.35">
      <c r="A1580" s="224" t="s">
        <v>1971</v>
      </c>
      <c r="B1580" s="224" t="s">
        <v>661</v>
      </c>
      <c r="C1580" s="224">
        <v>2024</v>
      </c>
    </row>
    <row r="1581" spans="1:3" x14ac:dyDescent="0.35">
      <c r="A1581" s="224" t="s">
        <v>1972</v>
      </c>
      <c r="B1581" s="224" t="s">
        <v>661</v>
      </c>
      <c r="C1581" s="224">
        <v>2024</v>
      </c>
    </row>
    <row r="1582" spans="1:3" x14ac:dyDescent="0.35">
      <c r="A1582" s="224" t="s">
        <v>1973</v>
      </c>
      <c r="B1582" s="224" t="s">
        <v>661</v>
      </c>
      <c r="C1582" s="224">
        <v>2024</v>
      </c>
    </row>
    <row r="1583" spans="1:3" x14ac:dyDescent="0.35">
      <c r="A1583" s="224" t="s">
        <v>1974</v>
      </c>
      <c r="B1583" s="224" t="s">
        <v>661</v>
      </c>
      <c r="C1583" s="224">
        <v>2024</v>
      </c>
    </row>
    <row r="1584" spans="1:3" x14ac:dyDescent="0.35">
      <c r="A1584" s="224" t="s">
        <v>1975</v>
      </c>
      <c r="B1584" s="224" t="s">
        <v>661</v>
      </c>
      <c r="C1584" s="224">
        <v>2024</v>
      </c>
    </row>
    <row r="1585" spans="1:3" x14ac:dyDescent="0.35">
      <c r="A1585" s="224" t="s">
        <v>1976</v>
      </c>
      <c r="B1585" s="224" t="s">
        <v>661</v>
      </c>
      <c r="C1585" s="224">
        <v>2024</v>
      </c>
    </row>
    <row r="1586" spans="1:3" x14ac:dyDescent="0.35">
      <c r="A1586" s="224" t="s">
        <v>1977</v>
      </c>
      <c r="B1586" s="224" t="s">
        <v>661</v>
      </c>
      <c r="C1586" s="224">
        <v>2024</v>
      </c>
    </row>
    <row r="1587" spans="1:3" x14ac:dyDescent="0.35">
      <c r="A1587" s="224" t="s">
        <v>1978</v>
      </c>
      <c r="B1587" s="224" t="s">
        <v>661</v>
      </c>
      <c r="C1587" s="224">
        <v>2024</v>
      </c>
    </row>
    <row r="1588" spans="1:3" x14ac:dyDescent="0.35">
      <c r="A1588" s="224" t="s">
        <v>1979</v>
      </c>
      <c r="B1588" s="224" t="s">
        <v>661</v>
      </c>
      <c r="C1588" s="224">
        <v>2024</v>
      </c>
    </row>
    <row r="1589" spans="1:3" x14ac:dyDescent="0.35">
      <c r="A1589" s="224" t="s">
        <v>1980</v>
      </c>
      <c r="B1589" s="224" t="s">
        <v>661</v>
      </c>
      <c r="C1589" s="224">
        <v>2024</v>
      </c>
    </row>
    <row r="1590" spans="1:3" x14ac:dyDescent="0.35">
      <c r="A1590" s="224" t="s">
        <v>1981</v>
      </c>
      <c r="B1590" s="224" t="s">
        <v>661</v>
      </c>
      <c r="C1590" s="224">
        <v>2024</v>
      </c>
    </row>
    <row r="1591" spans="1:3" x14ac:dyDescent="0.35">
      <c r="A1591" s="224" t="s">
        <v>1982</v>
      </c>
      <c r="B1591" s="224" t="s">
        <v>661</v>
      </c>
      <c r="C1591" s="224">
        <v>2024</v>
      </c>
    </row>
    <row r="1592" spans="1:3" x14ac:dyDescent="0.35">
      <c r="A1592" s="224" t="s">
        <v>1983</v>
      </c>
      <c r="B1592" s="224" t="s">
        <v>661</v>
      </c>
      <c r="C1592" s="224">
        <v>2024</v>
      </c>
    </row>
    <row r="1593" spans="1:3" x14ac:dyDescent="0.35">
      <c r="A1593" s="224" t="s">
        <v>1984</v>
      </c>
      <c r="B1593" s="224" t="s">
        <v>661</v>
      </c>
      <c r="C1593" s="224">
        <v>2024</v>
      </c>
    </row>
    <row r="1594" spans="1:3" x14ac:dyDescent="0.35">
      <c r="A1594" s="224" t="s">
        <v>1985</v>
      </c>
      <c r="B1594" s="224" t="s">
        <v>661</v>
      </c>
      <c r="C1594" s="224">
        <v>2024</v>
      </c>
    </row>
    <row r="1595" spans="1:3" x14ac:dyDescent="0.35">
      <c r="A1595" s="224" t="s">
        <v>1986</v>
      </c>
      <c r="B1595" s="224" t="s">
        <v>661</v>
      </c>
      <c r="C1595" s="224">
        <v>2024</v>
      </c>
    </row>
    <row r="1596" spans="1:3" x14ac:dyDescent="0.35">
      <c r="A1596" s="224" t="s">
        <v>1987</v>
      </c>
      <c r="B1596" s="224" t="s">
        <v>661</v>
      </c>
      <c r="C1596" s="224">
        <v>2024</v>
      </c>
    </row>
  </sheetData>
  <mergeCells count="3">
    <mergeCell ref="A1:C1"/>
    <mergeCell ref="A2:C2"/>
    <mergeCell ref="A4:C6"/>
  </mergeCells>
  <conditionalFormatting sqref="A9:A584">
    <cfRule type="duplicateValues" dxfId="5"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rrentlyInUseBy xmlns="6fe21de4-2e3e-4bc0-a4be-f9f49c5c2dc7">
      <UserInfo>
        <DisplayName/>
        <AccountId xsi:nil="true"/>
        <AccountType/>
      </UserInfo>
    </CurrentlyInUseBy>
    <TaxCatchAll xmlns="23df8508-2245-4511-9923-7cc77d1d3ac3" xsi:nil="true"/>
    <lcf76f155ced4ddcb4097134ff3c332f xmlns="6fe21de4-2e3e-4bc0-a4be-f9f49c5c2d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55C68EC550C46B7F2C44375E8524B" ma:contentTypeVersion="16" ma:contentTypeDescription="Create a new document." ma:contentTypeScope="" ma:versionID="1a9f4928560e78bea17adcfc679c579d">
  <xsd:schema xmlns:xsd="http://www.w3.org/2001/XMLSchema" xmlns:xs="http://www.w3.org/2001/XMLSchema" xmlns:p="http://schemas.microsoft.com/office/2006/metadata/properties" xmlns:ns2="6fe21de4-2e3e-4bc0-a4be-f9f49c5c2dc7" xmlns:ns3="23df8508-2245-4511-9923-7cc77d1d3ac3" targetNamespace="http://schemas.microsoft.com/office/2006/metadata/properties" ma:root="true" ma:fieldsID="ed820b64848dea2d35ef49134621c1de" ns2:_="" ns3:_="">
    <xsd:import namespace="6fe21de4-2e3e-4bc0-a4be-f9f49c5c2dc7"/>
    <xsd:import namespace="23df8508-2245-4511-9923-7cc77d1d3a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CurrentlyInUseBy"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21de4-2e3e-4bc0-a4be-f9f49c5c2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CurrentlyInUseBy" ma:index="14" nillable="true" ma:displayName="Currently In Use By" ma:format="Dropdown" ma:list="UserInfo" ma:SharePointGroup="0" ma:internalName="CurrentlyInUse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f8508-2245-4511-9923-7cc77d1d3ac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11579b9-24f8-445e-b8ed-88b4869959a2}" ma:internalName="TaxCatchAll" ma:showField="CatchAllData" ma:web="23df8508-2245-4511-9923-7cc77d1d3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577AA-3D05-4FD0-8BEA-4D84F72DCDD2}">
  <ds:schemaRefs>
    <ds:schemaRef ds:uri="http://purl.org/dc/elements/1.1/"/>
    <ds:schemaRef ds:uri="http://schemas.microsoft.com/office/2006/metadata/properties"/>
    <ds:schemaRef ds:uri="23df8508-2245-4511-9923-7cc77d1d3ac3"/>
    <ds:schemaRef ds:uri="http://purl.org/dc/terms/"/>
    <ds:schemaRef ds:uri="http://schemas.openxmlformats.org/package/2006/metadata/core-properties"/>
    <ds:schemaRef ds:uri="http://schemas.microsoft.com/office/2006/documentManagement/types"/>
    <ds:schemaRef ds:uri="6fe21de4-2e3e-4bc0-a4be-f9f49c5c2dc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5879260-1869-41AA-9FA1-BC84AAD21991}">
  <ds:schemaRefs>
    <ds:schemaRef ds:uri="http://schemas.microsoft.com/sharepoint/v3/contenttype/forms"/>
  </ds:schemaRefs>
</ds:datastoreItem>
</file>

<file path=customXml/itemProps3.xml><?xml version="1.0" encoding="utf-8"?>
<ds:datastoreItem xmlns:ds="http://schemas.openxmlformats.org/officeDocument/2006/customXml" ds:itemID="{19466CE7-92CF-4E96-BE03-83419E3F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21de4-2e3e-4bc0-a4be-f9f49c5c2dc7"/>
    <ds:schemaRef ds:uri="23df8508-2245-4511-9923-7cc77d1d3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 Navigation</vt:lpstr>
      <vt:lpstr>(H) Letter</vt:lpstr>
      <vt:lpstr>(H) Rates</vt:lpstr>
      <vt:lpstr>Estimate Tool</vt:lpstr>
      <vt:lpstr>Interest - Through 31-Oct-2023</vt:lpstr>
      <vt:lpstr>(H) BoC Interest</vt:lpstr>
      <vt:lpstr>Interest - 01-Nov-2023 Onwards</vt:lpstr>
      <vt:lpstr>(H) GM Approval</vt:lpstr>
      <vt:lpstr>(H) 26.3 Max Rates</vt:lpstr>
      <vt:lpstr>2-Step Intensification</vt:lpstr>
      <vt:lpstr>Intensification Usage</vt:lpstr>
      <vt:lpstr>Estimate_Prepared_By</vt:lpstr>
      <vt:lpstr>Former_Municipality</vt:lpstr>
      <vt:lpstr>Pamphlet_Rates_Applied</vt:lpstr>
      <vt:lpstr>'Estimate Tool'!Print_Area</vt:lpstr>
      <vt:lpstr>'Interest - 01-Nov-2023 Onwards'!Print_Area</vt:lpstr>
      <vt:lpstr>'Interest - Through 31-Oct-2023'!Print_Area</vt:lpstr>
    </vt:vector>
  </TitlesOfParts>
  <Manager/>
  <Company>City of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 Ailish</dc:creator>
  <cp:keywords/>
  <dc:description/>
  <cp:lastModifiedBy>Di Domenico, Alex</cp:lastModifiedBy>
  <cp:revision/>
  <dcterms:created xsi:type="dcterms:W3CDTF">2021-12-17T14:02:33Z</dcterms:created>
  <dcterms:modified xsi:type="dcterms:W3CDTF">2025-04-15T18:04:51Z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0x01010021A55C68EC550C46B7F2C44375E8524B</vt:lpwstr>
  </property>
  <property fmtid="{D5CDD505-2E9C-101B-9397-08002B2CF9AE}" pid="3" name="MediaServiceImageTags">
    <vt:lpwstr/>
  </property>
</Properties>
</file>